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-15" yWindow="-15" windowWidth="16335" windowHeight="8595" tabRatio="372" firstSheet="2" activeTab="3"/>
  </bookViews>
  <sheets>
    <sheet name="Points références" sheetId="1" r:id="rId1"/>
    <sheet name="Aurelhy_Pluvio" sheetId="2" r:id="rId2"/>
    <sheet name="CRU1_2_Pluvio" sheetId="3" r:id="rId3"/>
    <sheet name="CRU3_0_Pluvio" sheetId="4" r:id="rId4"/>
  </sheets>
  <calcPr calcId="125725"/>
</workbook>
</file>

<file path=xl/calcChain.xml><?xml version="1.0" encoding="utf-8"?>
<calcChain xmlns="http://schemas.openxmlformats.org/spreadsheetml/2006/main">
  <c r="U15" i="4"/>
  <c r="V15"/>
  <c r="W15"/>
  <c r="X15"/>
  <c r="Y15"/>
  <c r="Z15"/>
  <c r="AA15"/>
  <c r="AB15"/>
  <c r="AC15"/>
  <c r="AD15"/>
  <c r="AE15"/>
  <c r="AF15"/>
  <c r="U16"/>
  <c r="V16"/>
  <c r="W16"/>
  <c r="X16"/>
  <c r="Y16"/>
  <c r="Z16"/>
  <c r="AA16"/>
  <c r="AB16"/>
  <c r="AC16"/>
  <c r="AD16"/>
  <c r="AE16"/>
  <c r="AF16"/>
  <c r="U17"/>
  <c r="V17"/>
  <c r="W17"/>
  <c r="X17"/>
  <c r="Y17"/>
  <c r="Z17"/>
  <c r="AA17"/>
  <c r="AB17"/>
  <c r="AC17"/>
  <c r="AD17"/>
  <c r="AE17"/>
  <c r="AF17"/>
  <c r="U18"/>
  <c r="V18"/>
  <c r="W18"/>
  <c r="X18"/>
  <c r="Y18"/>
  <c r="Z18"/>
  <c r="AA18"/>
  <c r="AB18"/>
  <c r="AC18"/>
  <c r="AD18"/>
  <c r="AE18"/>
  <c r="AF18"/>
  <c r="U19"/>
  <c r="V19"/>
  <c r="W19"/>
  <c r="X19"/>
  <c r="Y19"/>
  <c r="Z19"/>
  <c r="AA19"/>
  <c r="AB19"/>
  <c r="AC19"/>
  <c r="AD19"/>
  <c r="AE19"/>
  <c r="AF19"/>
  <c r="U20"/>
  <c r="V20"/>
  <c r="W20"/>
  <c r="X20"/>
  <c r="Y20"/>
  <c r="Z20"/>
  <c r="AA20"/>
  <c r="AB20"/>
  <c r="AC20"/>
  <c r="AD20"/>
  <c r="AE20"/>
  <c r="AF20"/>
  <c r="V14"/>
  <c r="W14"/>
  <c r="X14"/>
  <c r="Y14"/>
  <c r="Z14"/>
  <c r="AA14"/>
  <c r="AB14"/>
  <c r="AC14"/>
  <c r="AD14"/>
  <c r="AE14"/>
  <c r="AF14"/>
  <c r="U14"/>
  <c r="I116"/>
  <c r="H116"/>
  <c r="I115"/>
  <c r="H115"/>
  <c r="I114"/>
  <c r="H114"/>
  <c r="I113"/>
  <c r="H113"/>
  <c r="I112"/>
  <c r="H112"/>
  <c r="I111"/>
  <c r="H111"/>
  <c r="I110"/>
  <c r="H110"/>
  <c r="I109"/>
  <c r="H109"/>
  <c r="I108"/>
  <c r="H108"/>
  <c r="I107"/>
  <c r="H107"/>
  <c r="I106"/>
  <c r="H106"/>
  <c r="I105"/>
  <c r="H105"/>
  <c r="T103"/>
  <c r="S103"/>
  <c r="T102"/>
  <c r="S102"/>
  <c r="T101"/>
  <c r="S101"/>
  <c r="T100"/>
  <c r="S100"/>
  <c r="T99"/>
  <c r="S99"/>
  <c r="T98"/>
  <c r="S98"/>
  <c r="T97"/>
  <c r="S97"/>
  <c r="T96"/>
  <c r="S96"/>
  <c r="T95"/>
  <c r="S95"/>
  <c r="T94"/>
  <c r="S94"/>
  <c r="T93"/>
  <c r="S93"/>
  <c r="T92"/>
  <c r="S92"/>
  <c r="T90"/>
  <c r="S90"/>
  <c r="T89"/>
  <c r="S89"/>
  <c r="T88"/>
  <c r="S88"/>
  <c r="T87"/>
  <c r="S87"/>
  <c r="T86"/>
  <c r="S86"/>
  <c r="T85"/>
  <c r="S85"/>
  <c r="T84"/>
  <c r="S84"/>
  <c r="T83"/>
  <c r="S83"/>
  <c r="T82"/>
  <c r="S82"/>
  <c r="T81"/>
  <c r="S81"/>
  <c r="T80"/>
  <c r="S80"/>
  <c r="T79"/>
  <c r="S79"/>
  <c r="T76"/>
  <c r="S76"/>
  <c r="T75"/>
  <c r="S75"/>
  <c r="T74"/>
  <c r="S74"/>
  <c r="T73"/>
  <c r="S73"/>
  <c r="T72"/>
  <c r="S72"/>
  <c r="T71"/>
  <c r="S71"/>
  <c r="T70"/>
  <c r="S70"/>
  <c r="T69"/>
  <c r="S69"/>
  <c r="T68"/>
  <c r="S68"/>
  <c r="T67"/>
  <c r="S67"/>
  <c r="T66"/>
  <c r="S66"/>
  <c r="T65"/>
  <c r="S65"/>
  <c r="I103"/>
  <c r="H103"/>
  <c r="I102"/>
  <c r="H102"/>
  <c r="I101"/>
  <c r="H101"/>
  <c r="I100"/>
  <c r="H100"/>
  <c r="I99"/>
  <c r="H99"/>
  <c r="I98"/>
  <c r="H98"/>
  <c r="I97"/>
  <c r="H97"/>
  <c r="I96"/>
  <c r="H96"/>
  <c r="I95"/>
  <c r="H95"/>
  <c r="I94"/>
  <c r="H94"/>
  <c r="I93"/>
  <c r="H93"/>
  <c r="I92"/>
  <c r="H92"/>
  <c r="H83"/>
  <c r="I83"/>
  <c r="H70"/>
  <c r="I70"/>
  <c r="I90"/>
  <c r="H90"/>
  <c r="I89"/>
  <c r="H89"/>
  <c r="I88"/>
  <c r="H88"/>
  <c r="I87"/>
  <c r="H87"/>
  <c r="I86"/>
  <c r="H86"/>
  <c r="I85"/>
  <c r="H85"/>
  <c r="I84"/>
  <c r="H84"/>
  <c r="I82"/>
  <c r="H82"/>
  <c r="I81"/>
  <c r="H81"/>
  <c r="I80"/>
  <c r="H80"/>
  <c r="I79"/>
  <c r="H79"/>
  <c r="I67"/>
  <c r="I68"/>
  <c r="I69"/>
  <c r="I71"/>
  <c r="I72"/>
  <c r="I73"/>
  <c r="I74"/>
  <c r="I75"/>
  <c r="I76"/>
  <c r="I77"/>
  <c r="H67"/>
  <c r="H68"/>
  <c r="H69"/>
  <c r="H71"/>
  <c r="H72"/>
  <c r="H73"/>
  <c r="H74"/>
  <c r="H75"/>
  <c r="H76"/>
  <c r="H77"/>
  <c r="I66"/>
  <c r="H66"/>
  <c r="C55"/>
  <c r="P42"/>
  <c r="O42"/>
  <c r="N42"/>
  <c r="M42"/>
  <c r="L42"/>
  <c r="K42"/>
  <c r="J42"/>
  <c r="I42"/>
  <c r="H42"/>
  <c r="G42"/>
  <c r="F42"/>
  <c r="E42"/>
  <c r="P41"/>
  <c r="O41"/>
  <c r="N41"/>
  <c r="M41"/>
  <c r="L41"/>
  <c r="K41"/>
  <c r="J41"/>
  <c r="I41"/>
  <c r="H41"/>
  <c r="G41"/>
  <c r="F41"/>
  <c r="E41"/>
  <c r="P40"/>
  <c r="O40"/>
  <c r="N40"/>
  <c r="M40"/>
  <c r="L40"/>
  <c r="K40"/>
  <c r="J40"/>
  <c r="I40"/>
  <c r="H40"/>
  <c r="G40"/>
  <c r="F40"/>
  <c r="E40"/>
  <c r="P39"/>
  <c r="O39"/>
  <c r="N39"/>
  <c r="M39"/>
  <c r="L39"/>
  <c r="K39"/>
  <c r="J39"/>
  <c r="I39"/>
  <c r="H39"/>
  <c r="G39"/>
  <c r="F39"/>
  <c r="E39"/>
  <c r="P38"/>
  <c r="O38"/>
  <c r="N38"/>
  <c r="M38"/>
  <c r="L38"/>
  <c r="K38"/>
  <c r="J38"/>
  <c r="I38"/>
  <c r="H38"/>
  <c r="G38"/>
  <c r="F38"/>
  <c r="E38"/>
  <c r="P37"/>
  <c r="O37"/>
  <c r="N37"/>
  <c r="M37"/>
  <c r="L37"/>
  <c r="K37"/>
  <c r="J37"/>
  <c r="I37"/>
  <c r="H37"/>
  <c r="G37"/>
  <c r="F37"/>
  <c r="E37"/>
  <c r="P36"/>
  <c r="O36"/>
  <c r="N36"/>
  <c r="M36"/>
  <c r="L36"/>
  <c r="K36"/>
  <c r="J36"/>
  <c r="I36"/>
  <c r="H36"/>
  <c r="G36"/>
  <c r="F36"/>
  <c r="E36"/>
  <c r="P25"/>
  <c r="O25"/>
  <c r="N25"/>
  <c r="M25"/>
  <c r="L25"/>
  <c r="K25"/>
  <c r="J25"/>
  <c r="I25"/>
  <c r="H25"/>
  <c r="G25"/>
  <c r="F25"/>
  <c r="P24"/>
  <c r="O24"/>
  <c r="N24"/>
  <c r="M24"/>
  <c r="L24"/>
  <c r="K24"/>
  <c r="J24"/>
  <c r="I24"/>
  <c r="H24"/>
  <c r="G24"/>
  <c r="F24"/>
  <c r="P23"/>
  <c r="O23"/>
  <c r="N23"/>
  <c r="M23"/>
  <c r="L23"/>
  <c r="K23"/>
  <c r="J23"/>
  <c r="I23"/>
  <c r="H23"/>
  <c r="G23"/>
  <c r="F23"/>
  <c r="P22"/>
  <c r="O22"/>
  <c r="N22"/>
  <c r="M22"/>
  <c r="L22"/>
  <c r="K22"/>
  <c r="J22"/>
  <c r="I22"/>
  <c r="H22"/>
  <c r="G22"/>
  <c r="F22"/>
  <c r="P21"/>
  <c r="O21"/>
  <c r="N21"/>
  <c r="M21"/>
  <c r="L21"/>
  <c r="K21"/>
  <c r="J21"/>
  <c r="I21"/>
  <c r="H21"/>
  <c r="G21"/>
  <c r="F21"/>
  <c r="P20"/>
  <c r="O20"/>
  <c r="N20"/>
  <c r="M20"/>
  <c r="L20"/>
  <c r="K20"/>
  <c r="J20"/>
  <c r="I20"/>
  <c r="H20"/>
  <c r="G20"/>
  <c r="F20"/>
  <c r="P19"/>
  <c r="O19"/>
  <c r="N19"/>
  <c r="M19"/>
  <c r="L19"/>
  <c r="K19"/>
  <c r="J19"/>
  <c r="I19"/>
  <c r="H19"/>
  <c r="G19"/>
  <c r="F19"/>
  <c r="W23" i="3"/>
  <c r="X23"/>
  <c r="Y23"/>
  <c r="Z23"/>
  <c r="AA23"/>
  <c r="AB23"/>
  <c r="AC23"/>
  <c r="AD23"/>
  <c r="AE23"/>
  <c r="AF23"/>
  <c r="AG23"/>
  <c r="AH23"/>
  <c r="W24"/>
  <c r="X24"/>
  <c r="Y24"/>
  <c r="Z24"/>
  <c r="AA24"/>
  <c r="AB24"/>
  <c r="AC24"/>
  <c r="AD24"/>
  <c r="AE24"/>
  <c r="AF24"/>
  <c r="AG24"/>
  <c r="AH24"/>
  <c r="W25"/>
  <c r="X25"/>
  <c r="Y25"/>
  <c r="Z25"/>
  <c r="AA25"/>
  <c r="AB25"/>
  <c r="AC25"/>
  <c r="AD25"/>
  <c r="AE25"/>
  <c r="AF25"/>
  <c r="AG25"/>
  <c r="AH25"/>
  <c r="W26"/>
  <c r="X26"/>
  <c r="Y26"/>
  <c r="Z26"/>
  <c r="AA26"/>
  <c r="AB26"/>
  <c r="AC26"/>
  <c r="AD26"/>
  <c r="AE26"/>
  <c r="AF26"/>
  <c r="AG26"/>
  <c r="AH26"/>
  <c r="W27"/>
  <c r="X27"/>
  <c r="Y27"/>
  <c r="Z27"/>
  <c r="AA27"/>
  <c r="AB27"/>
  <c r="AC27"/>
  <c r="AD27"/>
  <c r="AE27"/>
  <c r="AF27"/>
  <c r="AG27"/>
  <c r="AH27"/>
  <c r="W28"/>
  <c r="X28"/>
  <c r="Y28"/>
  <c r="Z28"/>
  <c r="AA28"/>
  <c r="AB28"/>
  <c r="AC28"/>
  <c r="AD28"/>
  <c r="AE28"/>
  <c r="AF28"/>
  <c r="AG28"/>
  <c r="AH28"/>
  <c r="X22"/>
  <c r="Y22"/>
  <c r="Z22"/>
  <c r="AA22"/>
  <c r="AB22"/>
  <c r="AC22"/>
  <c r="AD22"/>
  <c r="AE22"/>
  <c r="AF22"/>
  <c r="AG22"/>
  <c r="AH22"/>
  <c r="W22"/>
  <c r="V4"/>
  <c r="U9"/>
  <c r="U20" s="1"/>
  <c r="U17"/>
  <c r="V17"/>
  <c r="U18"/>
  <c r="V18"/>
  <c r="U19"/>
  <c r="V19"/>
  <c r="V20"/>
  <c r="V9"/>
  <c r="V8"/>
  <c r="U8"/>
  <c r="V7"/>
  <c r="U7"/>
  <c r="V6"/>
  <c r="U6"/>
  <c r="V16"/>
  <c r="V5"/>
  <c r="U5"/>
  <c r="U16" s="1"/>
  <c r="V15"/>
  <c r="U4"/>
  <c r="U15" s="1"/>
  <c r="V3"/>
  <c r="V14" s="1"/>
  <c r="U3"/>
  <c r="U14" s="1"/>
  <c r="P50"/>
  <c r="D50"/>
  <c r="E50" s="1"/>
  <c r="N50"/>
  <c r="L50"/>
  <c r="K50" s="1"/>
  <c r="J50"/>
  <c r="H50"/>
  <c r="G50" s="1"/>
  <c r="F50"/>
  <c r="G14" i="1"/>
  <c r="G15"/>
  <c r="H15"/>
  <c r="G16"/>
  <c r="H16"/>
  <c r="G17"/>
  <c r="H17"/>
  <c r="G18"/>
  <c r="H18"/>
  <c r="G19"/>
  <c r="H19"/>
  <c r="G20"/>
  <c r="H20"/>
  <c r="H14"/>
  <c r="E15"/>
  <c r="F15"/>
  <c r="E16"/>
  <c r="F16"/>
  <c r="E17"/>
  <c r="F17"/>
  <c r="E18"/>
  <c r="F18"/>
  <c r="E19"/>
  <c r="F19"/>
  <c r="E20"/>
  <c r="F20"/>
  <c r="F14"/>
  <c r="E14"/>
  <c r="C15"/>
  <c r="D15"/>
  <c r="C16"/>
  <c r="D16"/>
  <c r="C17"/>
  <c r="D17"/>
  <c r="C18"/>
  <c r="D18"/>
  <c r="C19"/>
  <c r="D19"/>
  <c r="C20"/>
  <c r="D20"/>
  <c r="D14"/>
  <c r="C14"/>
  <c r="E37" i="3"/>
  <c r="F37"/>
  <c r="G37"/>
  <c r="H37"/>
  <c r="I37"/>
  <c r="J37"/>
  <c r="K37"/>
  <c r="L37"/>
  <c r="M37"/>
  <c r="N37"/>
  <c r="O37"/>
  <c r="P37"/>
  <c r="Q37"/>
  <c r="E38"/>
  <c r="F38"/>
  <c r="G38"/>
  <c r="H38"/>
  <c r="I38"/>
  <c r="J38"/>
  <c r="K38"/>
  <c r="L38"/>
  <c r="M38"/>
  <c r="N38"/>
  <c r="O38"/>
  <c r="P38"/>
  <c r="Q38"/>
  <c r="E39"/>
  <c r="F39"/>
  <c r="G39"/>
  <c r="H39"/>
  <c r="I39"/>
  <c r="J39"/>
  <c r="K39"/>
  <c r="L39"/>
  <c r="M39"/>
  <c r="N39"/>
  <c r="O39"/>
  <c r="P39"/>
  <c r="Q39"/>
  <c r="E40"/>
  <c r="F40"/>
  <c r="G40"/>
  <c r="H40"/>
  <c r="I40"/>
  <c r="J40"/>
  <c r="K40"/>
  <c r="L40"/>
  <c r="M40"/>
  <c r="N40"/>
  <c r="O40"/>
  <c r="P40"/>
  <c r="Q40"/>
  <c r="E41"/>
  <c r="F41"/>
  <c r="G41"/>
  <c r="H41"/>
  <c r="I41"/>
  <c r="J41"/>
  <c r="K41"/>
  <c r="L41"/>
  <c r="M41"/>
  <c r="N41"/>
  <c r="O41"/>
  <c r="P41"/>
  <c r="Q41"/>
  <c r="E42"/>
  <c r="F42"/>
  <c r="G42"/>
  <c r="H42"/>
  <c r="I42"/>
  <c r="J42"/>
  <c r="K42"/>
  <c r="L42"/>
  <c r="M42"/>
  <c r="N42"/>
  <c r="O42"/>
  <c r="P42"/>
  <c r="Q42"/>
  <c r="F36"/>
  <c r="G36"/>
  <c r="H36"/>
  <c r="I36"/>
  <c r="J36"/>
  <c r="K36"/>
  <c r="L36"/>
  <c r="M36"/>
  <c r="N36"/>
  <c r="O36"/>
  <c r="P36"/>
  <c r="Q36"/>
  <c r="E36"/>
  <c r="E20"/>
  <c r="F20"/>
  <c r="G20"/>
  <c r="H20"/>
  <c r="I20"/>
  <c r="J20"/>
  <c r="K20"/>
  <c r="L20"/>
  <c r="M20"/>
  <c r="N20"/>
  <c r="O20"/>
  <c r="P20"/>
  <c r="Q20"/>
  <c r="E21"/>
  <c r="F21"/>
  <c r="G21"/>
  <c r="H21"/>
  <c r="I21"/>
  <c r="J21"/>
  <c r="K21"/>
  <c r="L21"/>
  <c r="M21"/>
  <c r="N21"/>
  <c r="O21"/>
  <c r="P21"/>
  <c r="Q21"/>
  <c r="E22"/>
  <c r="F22"/>
  <c r="G22"/>
  <c r="H22"/>
  <c r="I22"/>
  <c r="J22"/>
  <c r="K22"/>
  <c r="L22"/>
  <c r="M22"/>
  <c r="N22"/>
  <c r="O22"/>
  <c r="P22"/>
  <c r="Q22"/>
  <c r="E23"/>
  <c r="F23"/>
  <c r="G23"/>
  <c r="H23"/>
  <c r="I23"/>
  <c r="J23"/>
  <c r="K23"/>
  <c r="L23"/>
  <c r="M23"/>
  <c r="N23"/>
  <c r="O23"/>
  <c r="P23"/>
  <c r="Q23"/>
  <c r="E24"/>
  <c r="F24"/>
  <c r="G24"/>
  <c r="H24"/>
  <c r="I24"/>
  <c r="J24"/>
  <c r="K24"/>
  <c r="L24"/>
  <c r="M24"/>
  <c r="N24"/>
  <c r="O24"/>
  <c r="P24"/>
  <c r="Q24"/>
  <c r="E25"/>
  <c r="F25"/>
  <c r="G25"/>
  <c r="H25"/>
  <c r="I25"/>
  <c r="J25"/>
  <c r="K25"/>
  <c r="L25"/>
  <c r="M25"/>
  <c r="N25"/>
  <c r="O25"/>
  <c r="P25"/>
  <c r="Q25"/>
  <c r="F19"/>
  <c r="G19"/>
  <c r="H19"/>
  <c r="I19"/>
  <c r="J19"/>
  <c r="K19"/>
  <c r="L19"/>
  <c r="M19"/>
  <c r="N19"/>
  <c r="O19"/>
  <c r="P19"/>
  <c r="Q19"/>
  <c r="E19"/>
  <c r="D37" i="2"/>
  <c r="E37"/>
  <c r="F37"/>
  <c r="G37"/>
  <c r="H37"/>
  <c r="I37"/>
  <c r="J37"/>
  <c r="K37"/>
  <c r="L37"/>
  <c r="M37"/>
  <c r="N37"/>
  <c r="O37"/>
  <c r="P37"/>
  <c r="D38"/>
  <c r="E38"/>
  <c r="F38"/>
  <c r="G38"/>
  <c r="H38"/>
  <c r="I38"/>
  <c r="J38"/>
  <c r="K38"/>
  <c r="L38"/>
  <c r="M38"/>
  <c r="N38"/>
  <c r="O38"/>
  <c r="P38"/>
  <c r="D39"/>
  <c r="E39"/>
  <c r="F39"/>
  <c r="G39"/>
  <c r="H39"/>
  <c r="I39"/>
  <c r="J39"/>
  <c r="K39"/>
  <c r="L39"/>
  <c r="M39"/>
  <c r="N39"/>
  <c r="O39"/>
  <c r="P39"/>
  <c r="D40"/>
  <c r="E40"/>
  <c r="F40"/>
  <c r="G40"/>
  <c r="H40"/>
  <c r="I40"/>
  <c r="J40"/>
  <c r="K40"/>
  <c r="L40"/>
  <c r="M40"/>
  <c r="N40"/>
  <c r="O40"/>
  <c r="P40"/>
  <c r="D41"/>
  <c r="E41"/>
  <c r="F41"/>
  <c r="G41"/>
  <c r="H41"/>
  <c r="I41"/>
  <c r="J41"/>
  <c r="K41"/>
  <c r="L41"/>
  <c r="M41"/>
  <c r="N41"/>
  <c r="O41"/>
  <c r="P41"/>
  <c r="D42"/>
  <c r="E42"/>
  <c r="F42"/>
  <c r="G42"/>
  <c r="H42"/>
  <c r="I42"/>
  <c r="J42"/>
  <c r="K42"/>
  <c r="L42"/>
  <c r="M42"/>
  <c r="N42"/>
  <c r="O42"/>
  <c r="P42"/>
  <c r="F36"/>
  <c r="G36"/>
  <c r="H36"/>
  <c r="I36"/>
  <c r="J36"/>
  <c r="K36"/>
  <c r="L36"/>
  <c r="M36"/>
  <c r="N36"/>
  <c r="O36"/>
  <c r="P36"/>
  <c r="D36"/>
  <c r="E36"/>
  <c r="U12"/>
  <c r="V12"/>
  <c r="W12"/>
  <c r="X12"/>
  <c r="Y12"/>
  <c r="Z12"/>
  <c r="AA12"/>
  <c r="AB12"/>
  <c r="AC12"/>
  <c r="AD12"/>
  <c r="AE12"/>
  <c r="AF12"/>
  <c r="U13"/>
  <c r="V13"/>
  <c r="W13"/>
  <c r="X13"/>
  <c r="Y13"/>
  <c r="Z13"/>
  <c r="AA13"/>
  <c r="AB13"/>
  <c r="AC13"/>
  <c r="AD13"/>
  <c r="AE13"/>
  <c r="AF13"/>
  <c r="U14"/>
  <c r="V14"/>
  <c r="W14"/>
  <c r="X14"/>
  <c r="Y14"/>
  <c r="Z14"/>
  <c r="AA14"/>
  <c r="AB14"/>
  <c r="AC14"/>
  <c r="AD14"/>
  <c r="AE14"/>
  <c r="AF14"/>
  <c r="U15"/>
  <c r="V15"/>
  <c r="W15"/>
  <c r="X15"/>
  <c r="Y15"/>
  <c r="Z15"/>
  <c r="AA15"/>
  <c r="AB15"/>
  <c r="AC15"/>
  <c r="AD15"/>
  <c r="AE15"/>
  <c r="AF15"/>
  <c r="U16"/>
  <c r="V16"/>
  <c r="W16"/>
  <c r="X16"/>
  <c r="Y16"/>
  <c r="Z16"/>
  <c r="AA16"/>
  <c r="AB16"/>
  <c r="AC16"/>
  <c r="AD16"/>
  <c r="AE16"/>
  <c r="AF16"/>
  <c r="U17"/>
  <c r="V17"/>
  <c r="W17"/>
  <c r="X17"/>
  <c r="Y17"/>
  <c r="Z17"/>
  <c r="AA17"/>
  <c r="AB17"/>
  <c r="AC17"/>
  <c r="AD17"/>
  <c r="AE17"/>
  <c r="AF17"/>
  <c r="V11"/>
  <c r="W11"/>
  <c r="X11"/>
  <c r="Y11"/>
  <c r="Z11"/>
  <c r="AA11"/>
  <c r="AB11"/>
  <c r="AC11"/>
  <c r="AD11"/>
  <c r="AE11"/>
  <c r="AF11"/>
  <c r="U11"/>
  <c r="P25"/>
  <c r="O25"/>
  <c r="N25"/>
  <c r="M25"/>
  <c r="L25"/>
  <c r="K25"/>
  <c r="J25"/>
  <c r="I25"/>
  <c r="H25"/>
  <c r="G25"/>
  <c r="F25"/>
  <c r="E25"/>
  <c r="D25"/>
  <c r="P24"/>
  <c r="O24"/>
  <c r="N24"/>
  <c r="M24"/>
  <c r="L24"/>
  <c r="K24"/>
  <c r="J24"/>
  <c r="I24"/>
  <c r="H24"/>
  <c r="G24"/>
  <c r="F24"/>
  <c r="E24"/>
  <c r="D24"/>
  <c r="P23"/>
  <c r="O23"/>
  <c r="N23"/>
  <c r="M23"/>
  <c r="L23"/>
  <c r="K23"/>
  <c r="J23"/>
  <c r="I23"/>
  <c r="H23"/>
  <c r="G23"/>
  <c r="F23"/>
  <c r="E23"/>
  <c r="D23"/>
  <c r="P22"/>
  <c r="O22"/>
  <c r="N22"/>
  <c r="M22"/>
  <c r="L22"/>
  <c r="K22"/>
  <c r="J22"/>
  <c r="I22"/>
  <c r="H22"/>
  <c r="G22"/>
  <c r="F22"/>
  <c r="E22"/>
  <c r="D22"/>
  <c r="P21"/>
  <c r="O21"/>
  <c r="N21"/>
  <c r="M21"/>
  <c r="L21"/>
  <c r="K21"/>
  <c r="J21"/>
  <c r="I21"/>
  <c r="H21"/>
  <c r="G21"/>
  <c r="F21"/>
  <c r="E21"/>
  <c r="D21"/>
  <c r="P20"/>
  <c r="O20"/>
  <c r="N20"/>
  <c r="M20"/>
  <c r="L20"/>
  <c r="K20"/>
  <c r="J20"/>
  <c r="I20"/>
  <c r="H20"/>
  <c r="G20"/>
  <c r="F20"/>
  <c r="E20"/>
  <c r="D20"/>
  <c r="P19"/>
  <c r="O19"/>
  <c r="N19"/>
  <c r="M19"/>
  <c r="L19"/>
  <c r="K19"/>
  <c r="J19"/>
  <c r="I19"/>
  <c r="H19"/>
  <c r="G19"/>
  <c r="F19"/>
  <c r="E19"/>
  <c r="D19"/>
  <c r="I50" i="3" l="1"/>
  <c r="M50"/>
  <c r="O50"/>
</calcChain>
</file>

<file path=xl/comments1.xml><?xml version="1.0" encoding="utf-8"?>
<comments xmlns="http://schemas.openxmlformats.org/spreadsheetml/2006/main">
  <authors>
    <author>Auteur</author>
  </authors>
  <commentList>
    <comment ref="E13" authorId="0">
      <text>
        <r>
          <rPr>
            <b/>
            <sz val="9"/>
            <color indexed="81"/>
            <rFont val="Tahoma"/>
            <family val="2"/>
          </rPr>
          <t>Auteur:</t>
        </r>
        <r>
          <rPr>
            <sz val="9"/>
            <color indexed="81"/>
            <rFont val="Tahoma"/>
            <family val="2"/>
          </rPr>
          <t xml:space="preserve">
Il y eu passage en L2E puis en WGS84 avec CIRCE et conversion directe avec Postgis - Ecart maximum de 1/8 de seconde</t>
        </r>
      </text>
    </comment>
    <comment ref="G13" authorId="0">
      <text>
        <r>
          <rPr>
            <b/>
            <sz val="9"/>
            <color indexed="81"/>
            <rFont val="Tahoma"/>
            <family val="2"/>
          </rPr>
          <t>Auteur:</t>
        </r>
        <r>
          <rPr>
            <sz val="9"/>
            <color indexed="81"/>
            <rFont val="Tahoma"/>
            <family val="2"/>
          </rPr>
          <t xml:space="preserve">
La différence est nulle au vu de la précision arrondie à seulement 8 décimale via CIRCE</t>
        </r>
      </text>
    </comment>
  </commentList>
</comments>
</file>

<file path=xl/comments2.xml><?xml version="1.0" encoding="utf-8"?>
<comments xmlns="http://schemas.openxmlformats.org/spreadsheetml/2006/main">
  <authors>
    <author>Auteur</author>
  </authors>
  <commentList>
    <comment ref="U13" authorId="0">
      <text>
        <r>
          <rPr>
            <b/>
            <sz val="9"/>
            <color indexed="81"/>
            <rFont val="Tahoma"/>
            <family val="2"/>
          </rPr>
          <t>Auteur:</t>
        </r>
        <r>
          <rPr>
            <sz val="9"/>
            <color indexed="81"/>
            <rFont val="Tahoma"/>
            <family val="2"/>
          </rPr>
          <t xml:space="preserve">
GRID X = (12 (Longitude - Longitude origine) + 1) /2</t>
        </r>
      </text>
    </comment>
  </commentList>
</comments>
</file>

<file path=xl/comments3.xml><?xml version="1.0" encoding="utf-8"?>
<comments xmlns="http://schemas.openxmlformats.org/spreadsheetml/2006/main">
  <authors>
    <author>Auteur</author>
  </authors>
  <commentList>
    <comment ref="C55" authorId="0">
      <text>
        <r>
          <rPr>
            <b/>
            <sz val="9"/>
            <color indexed="81"/>
            <rFont val="Tahoma"/>
            <family val="2"/>
          </rPr>
          <t xml:space="preserve">Voir formule de calcul de la cellule
</t>
        </r>
      </text>
    </comment>
  </commentList>
</comments>
</file>

<file path=xl/sharedStrings.xml><?xml version="1.0" encoding="utf-8"?>
<sst xmlns="http://schemas.openxmlformats.org/spreadsheetml/2006/main" count="225" uniqueCount="116">
  <si>
    <t>Libellé</t>
  </si>
  <si>
    <t>Arc de triomphe</t>
  </si>
  <si>
    <t>X IGN L93 (Portail IGN)</t>
  </si>
  <si>
    <t>Y IGN L93 (Portail IGN)</t>
  </si>
  <si>
    <t>Place Stanislas Nancy</t>
  </si>
  <si>
    <t>Port Marseille</t>
  </si>
  <si>
    <t>Stade Thonon</t>
  </si>
  <si>
    <t>Stade Bordeaux</t>
  </si>
  <si>
    <t>Pont SIAM Brest</t>
  </si>
  <si>
    <t>Stade Lille</t>
  </si>
  <si>
    <t>X L2E (Postgis)</t>
  </si>
  <si>
    <t>Y L2E (Postgis)</t>
  </si>
  <si>
    <t>SRID 27572</t>
  </si>
  <si>
    <t>SRID 4326</t>
  </si>
  <si>
    <t>X WGS84 (Postgis)</t>
  </si>
  <si>
    <t>Y WGS84 (Postgis)</t>
  </si>
  <si>
    <t>X L2E (Circé)(1à10cm)</t>
  </si>
  <si>
    <t>Y L2E (Circé)(1 à 10 cm)</t>
  </si>
  <si>
    <t>X WGS84 (Circé)(2 à 5 m)</t>
  </si>
  <si>
    <t>Y WGS84 (Circé)(2 à 5 m)</t>
  </si>
  <si>
    <t>SRID 2154</t>
  </si>
  <si>
    <t>Coordonnées en L2E</t>
  </si>
  <si>
    <t>Fichier Aurelhy</t>
  </si>
  <si>
    <t>X</t>
  </si>
  <si>
    <t>Y</t>
  </si>
  <si>
    <t>Jan</t>
  </si>
  <si>
    <t>Fev</t>
  </si>
  <si>
    <t>Mar</t>
  </si>
  <si>
    <t>Avr</t>
  </si>
  <si>
    <t>Mai</t>
  </si>
  <si>
    <t>Jun</t>
  </si>
  <si>
    <t>Juil</t>
  </si>
  <si>
    <t>Aou</t>
  </si>
  <si>
    <t>Sept</t>
  </si>
  <si>
    <t>Oct</t>
  </si>
  <si>
    <t>Nov</t>
  </si>
  <si>
    <t>Dec</t>
  </si>
  <si>
    <t>Dist</t>
  </si>
  <si>
    <t>Coordonnées en L93</t>
  </si>
  <si>
    <t>Rang</t>
  </si>
  <si>
    <t>Résultats SIGECO</t>
  </si>
  <si>
    <t>Résultats TOS manuel</t>
  </si>
  <si>
    <t>Validation</t>
  </si>
  <si>
    <t>Coordonnées en WGS84</t>
  </si>
  <si>
    <t>Différence L2E-L93</t>
  </si>
  <si>
    <t>Différence L2E-WGS84</t>
  </si>
  <si>
    <t>date</t>
  </si>
  <si>
    <t xml:space="preserve">Date </t>
  </si>
  <si>
    <t>Différence L93-WGS84</t>
  </si>
  <si>
    <t>Fichier CRU1.2</t>
  </si>
  <si>
    <t>Différence CIRCE - POSTGIS conversion L93 vers L2E</t>
  </si>
  <si>
    <t>Différence CIRCE - POSTGIS conversion L2E vers WGS84</t>
  </si>
  <si>
    <t>Différence CIRCE - POSTGIS conversion L93 vers WGS84</t>
  </si>
  <si>
    <t>Ci-dessus conversion L93 vers WGS84</t>
  </si>
  <si>
    <t>ci-dessous conversion des valeurs L2E Circe vers WGS84</t>
  </si>
  <si>
    <t>GRID Y</t>
  </si>
  <si>
    <t>Lors d'une mise à niveau de POSTGIS il conviendra de retester avec la définition SRID de l'IGN (310024140 non supportée avec la version 4.6 de proj 4 de notre serveur)</t>
  </si>
  <si>
    <t>Format of data files</t>
  </si>
  <si>
    <t>(It may be necessary, depending on the data-set, to uncompress and unpack the raw files before the data files become available. See the specific data-set page for details.) There is also a software page.</t>
  </si>
  <si>
    <t xml:space="preserve">An elevations file for each grid is also available. These files implicitly describes the land-sea mask, since only land boxes are given elevations. The format is the same as that of the data files, and these therefore represent examples of the data file format. </t>
  </si>
  <si>
    <t>The 0.5 degree grid for the globe has an elevations file (CRU TS 2.0, TYN SC 2.0). (1.3 MB, compressed).</t>
  </si>
  <si>
    <t>The 10 minute grid for Europe has an elevations file (CRU TS 1.2, TYN SC 1.0) (0.5 MB, compressed).</t>
  </si>
  <si>
    <r>
      <t xml:space="preserve">Each </t>
    </r>
    <r>
      <rPr>
        <b/>
        <sz val="10"/>
        <color theme="1"/>
        <rFont val="Verdana"/>
        <family val="2"/>
      </rPr>
      <t>data file</t>
    </r>
    <r>
      <rPr>
        <sz val="10"/>
        <color theme="1"/>
        <rFont val="Verdana"/>
        <family val="2"/>
      </rPr>
      <t xml:space="preserve"> has the following structure: </t>
    </r>
  </si>
  <si>
    <t>5 header lines</t>
  </si>
  <si>
    <t>each grid-box with data (so for land-only data-sets, only the land grid-boxes are included), one box at a time</t>
  </si>
  <si>
    <r>
      <t xml:space="preserve">The </t>
    </r>
    <r>
      <rPr>
        <b/>
        <sz val="10"/>
        <color theme="1"/>
        <rFont val="Verdana"/>
        <family val="2"/>
      </rPr>
      <t>header lines</t>
    </r>
    <r>
      <rPr>
        <sz val="10"/>
        <color theme="1"/>
        <rFont val="Verdana"/>
        <family val="2"/>
      </rPr>
      <t xml:space="preserve"> for a global 0.5 degree grid may look something like this: </t>
    </r>
  </si>
  <si>
    <t>Tyndall Centre file created by Tim Mitchell on 03.04.2001 at 14:00</t>
  </si>
  <si>
    <t>.cld = cloud cover (percentage)</t>
  </si>
  <si>
    <t>0.5deg clim6190 -&gt;lan</t>
  </si>
  <si>
    <t>[Long=-180.00, 180.00] [Lati= -90.00, 90.00] [Grid X,Y= 720, 360]</t>
  </si>
  <si>
    <t xml:space="preserve">[Boxes= 67420] [Years=1990-1990] [Multi= 0.1000] [Missing=-999] </t>
  </si>
  <si>
    <r>
      <t xml:space="preserve">The </t>
    </r>
    <r>
      <rPr>
        <b/>
        <sz val="10"/>
        <color theme="1"/>
        <rFont val="Verdana"/>
        <family val="2"/>
      </rPr>
      <t>header lines</t>
    </r>
    <r>
      <rPr>
        <sz val="10"/>
        <color theme="1"/>
        <rFont val="Verdana"/>
        <family val="2"/>
      </rPr>
      <t xml:space="preserve"> for a European 10 minute grid may look something like this: </t>
    </r>
  </si>
  <si>
    <t>Tyndall Centre file created by Tim Mitchell on 14.05.2001 at 15:05</t>
  </si>
  <si>
    <t>.elv = elevation (km)</t>
  </si>
  <si>
    <t>0.5deg Europe lan -&gt;ATEAM</t>
  </si>
  <si>
    <t>[Long= -11.00, 32.00] [Lati= 34.00, 72.00] [Grid X,Y= 258, 228]</t>
  </si>
  <si>
    <t xml:space="preserve">[Boxes= 31143] [Years=1990-1990] [Multi= 0.0010] [Missing=-999] </t>
  </si>
  <si>
    <t xml:space="preserve">The header lines give the following information: </t>
  </si>
  <si>
    <t>attribution and date stamp</t>
  </si>
  <si>
    <t>climatic variable (parameter) and units of measurement</t>
  </si>
  <si>
    <t>some key words (internal use only - ignore)</t>
  </si>
  <si>
    <t>the boundaries of the grid, and the number of grid-boxes on each axis</t>
  </si>
  <si>
    <t>the number of grid-boxes with valid data, the period covered by the file, the multiplier to apply the integers to obtain the correct values, and the missing value</t>
  </si>
  <si>
    <r>
      <t xml:space="preserve">The information for an </t>
    </r>
    <r>
      <rPr>
        <b/>
        <sz val="10"/>
        <color theme="1"/>
        <rFont val="Verdana"/>
        <family val="2"/>
      </rPr>
      <t>individual grid-box</t>
    </r>
    <r>
      <rPr>
        <sz val="10"/>
        <color theme="1"/>
        <rFont val="Verdana"/>
        <family val="2"/>
      </rPr>
      <t xml:space="preserve"> may look something like this: </t>
    </r>
  </si>
  <si>
    <t>Grid-ref= 1, 148</t>
  </si>
  <si>
    <t xml:space="preserve">The information for an individual grid-box consists of: </t>
  </si>
  <si>
    <t>a grid-reference for the box (the position on the x, y axes, with 1,1 in the bottom-left corner of the grid; for example, (x,y)=(243,125) is the box on a global half-degree grid with its centre at 58.75 degrees west, 27.75 degrees south)</t>
  </si>
  <si>
    <t>a number of lines of data (specified by the period recorded in the headers, beginning with the first year and ending with the last year), given as 12 integers of 5 digits (January, February, ..., December), which must be multiplied by the multiplier (in the headers) to obtain the correct values</t>
  </si>
  <si>
    <t>La première maille GRID 1,1 du fichier CRU est la maille de coin inférieur gauche -11,32 c'est-à-dire la maille centrée sur -11 + 1/12 , 32 + 1/12 pour une résolution de 10' (1/6)</t>
  </si>
  <si>
    <t xml:space="preserve">Une triple boucle Date (1272 valeurs mensuelles de janvier 1901 à janvier 1906) , Latitude (360 valeurs de -89,75 à + 89,75), Longitude (720 valeurs de -179,5 </t>
  </si>
  <si>
    <t xml:space="preserve">        à + 179,5). Une ligne contient 720 valeurs correspondant aux différentes longitudes. La latitude et la date sont déduites du N° de ligne : </t>
  </si>
  <si>
    <t xml:space="preserve">                la première ligne correspond à  1° Latitude (-89,75°) , JANVIER 1901</t>
  </si>
  <si>
    <t xml:space="preserve">                la seconde ligne correspond à 2° Latitude (-89,25) ,  JANVIER 1901</t>
  </si>
  <si>
    <t xml:space="preserve">                .....</t>
  </si>
  <si>
    <t xml:space="preserve">                la ligne 361 correspond à 1° Latitude (-89,75°) , FEVRIER 1901</t>
  </si>
  <si>
    <t>Format du fichier CRU 3 :</t>
  </si>
  <si>
    <t>Recherche de la première valeur correspondant à la date 01/01/1950 :</t>
  </si>
  <si>
    <t>Pour une latitude donnée à partir de la ligne 211681 (latitude -89,75)</t>
  </si>
  <si>
    <t>Les données stockées dans SIGECO sont les centres de mailles</t>
  </si>
  <si>
    <t>Latitude = Latitude ori + 0,25 + (NumLigne relatif -1)* 0,5</t>
  </si>
  <si>
    <t>Numligne relatif = 2 (Lat + 89,75) + 1</t>
  </si>
  <si>
    <t>Longitude = longitude ori + 0,25 + (NumColonne -1) * 0,5</t>
  </si>
  <si>
    <t>,211959,211948,211954,211951,211958,211963</t>
  </si>
  <si>
    <t>NumColonne = 2 (Long + 179,75) +1</t>
  </si>
  <si>
    <t>Année</t>
  </si>
  <si>
    <t>Ligne</t>
  </si>
  <si>
    <t>Colonne</t>
  </si>
  <si>
    <t>Mois</t>
  </si>
  <si>
    <t>Point 1</t>
  </si>
  <si>
    <t>Point 2</t>
  </si>
  <si>
    <t>Point 3</t>
  </si>
  <si>
    <t>Point 4</t>
  </si>
  <si>
    <t>Point 5</t>
  </si>
  <si>
    <t>Point 6</t>
  </si>
  <si>
    <t>Point 7</t>
  </si>
  <si>
    <t>Différence TOS SIGECO</t>
  </si>
</sst>
</file>

<file path=xl/styles.xml><?xml version="1.0" encoding="utf-8"?>
<styleSheet xmlns="http://schemas.openxmlformats.org/spreadsheetml/2006/main">
  <numFmts count="4">
    <numFmt numFmtId="164" formatCode="0.000"/>
    <numFmt numFmtId="165" formatCode="0.0000000000000"/>
    <numFmt numFmtId="166" formatCode="0.0000000000"/>
    <numFmt numFmtId="167" formatCode="0.000000"/>
  </numFmts>
  <fonts count="1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2"/>
      <color theme="1"/>
      <name val="Verdana"/>
      <family val="2"/>
    </font>
    <font>
      <sz val="10"/>
      <color theme="1"/>
      <name val="Verdana"/>
      <family val="2"/>
    </font>
    <font>
      <sz val="7.5"/>
      <color theme="1"/>
      <name val="Verdana"/>
      <family val="2"/>
    </font>
    <font>
      <b/>
      <sz val="10"/>
      <color theme="1"/>
      <name val="Verdana"/>
      <family val="2"/>
    </font>
    <font>
      <sz val="10"/>
      <color theme="1"/>
      <name val="Arial Unicode MS"/>
      <family val="2"/>
    </font>
    <font>
      <u/>
      <sz val="9.35"/>
      <color theme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38">
    <xf numFmtId="0" fontId="0" fillId="0" borderId="0" xfId="0"/>
    <xf numFmtId="0" fontId="0" fillId="0" borderId="1" xfId="0" applyBorder="1"/>
    <xf numFmtId="0" fontId="0" fillId="0" borderId="0" xfId="0" applyFill="1" applyBorder="1"/>
    <xf numFmtId="0" fontId="0" fillId="0" borderId="1" xfId="0" applyFill="1" applyBorder="1"/>
    <xf numFmtId="164" fontId="0" fillId="0" borderId="0" xfId="0" applyNumberFormat="1"/>
    <xf numFmtId="2" fontId="0" fillId="0" borderId="0" xfId="0" applyNumberFormat="1"/>
    <xf numFmtId="0" fontId="0" fillId="0" borderId="0" xfId="0" applyBorder="1"/>
    <xf numFmtId="14" fontId="0" fillId="0" borderId="0" xfId="0" applyNumberFormat="1" applyAlignment="1">
      <alignment horizontal="left"/>
    </xf>
    <xf numFmtId="164" fontId="0" fillId="0" borderId="0" xfId="0" applyNumberFormat="1" applyBorder="1"/>
    <xf numFmtId="164" fontId="0" fillId="0" borderId="2" xfId="0" applyNumberFormat="1" applyBorder="1"/>
    <xf numFmtId="164" fontId="0" fillId="0" borderId="4" xfId="0" applyNumberFormat="1" applyBorder="1"/>
    <xf numFmtId="164" fontId="0" fillId="0" borderId="6" xfId="0" applyNumberFormat="1" applyBorder="1"/>
    <xf numFmtId="165" fontId="0" fillId="0" borderId="0" xfId="0" applyNumberFormat="1"/>
    <xf numFmtId="165" fontId="0" fillId="0" borderId="1" xfId="0" applyNumberFormat="1" applyBorder="1"/>
    <xf numFmtId="165" fontId="0" fillId="0" borderId="0" xfId="0" applyNumberFormat="1" applyBorder="1"/>
    <xf numFmtId="166" fontId="0" fillId="0" borderId="2" xfId="0" applyNumberFormat="1" applyBorder="1"/>
    <xf numFmtId="166" fontId="0" fillId="0" borderId="3" xfId="0" applyNumberFormat="1" applyBorder="1"/>
    <xf numFmtId="166" fontId="0" fillId="0" borderId="4" xfId="0" applyNumberFormat="1" applyBorder="1"/>
    <xf numFmtId="166" fontId="0" fillId="0" borderId="5" xfId="0" applyNumberFormat="1" applyBorder="1"/>
    <xf numFmtId="167" fontId="0" fillId="0" borderId="0" xfId="0" applyNumberFormat="1"/>
    <xf numFmtId="0" fontId="3" fillId="2" borderId="0" xfId="0" applyFont="1" applyFill="1"/>
    <xf numFmtId="16" fontId="0" fillId="0" borderId="0" xfId="0" applyNumberFormat="1"/>
    <xf numFmtId="0" fontId="4" fillId="0" borderId="0" xfId="0" applyFont="1"/>
    <xf numFmtId="14" fontId="0" fillId="0" borderId="0" xfId="0" applyNumberFormat="1"/>
    <xf numFmtId="0" fontId="0" fillId="2" borderId="0" xfId="0" applyFill="1"/>
    <xf numFmtId="0" fontId="5" fillId="0" borderId="0" xfId="0" applyFont="1"/>
    <xf numFmtId="0" fontId="6" fillId="0" borderId="0" xfId="0" applyFont="1"/>
    <xf numFmtId="0" fontId="0" fillId="0" borderId="0" xfId="0" applyAlignment="1">
      <alignment horizontal="left" indent="1"/>
    </xf>
    <xf numFmtId="0" fontId="7" fillId="0" borderId="0" xfId="0" applyFont="1" applyAlignment="1">
      <alignment horizontal="left" indent="1"/>
    </xf>
    <xf numFmtId="0" fontId="10" fillId="0" borderId="0" xfId="1" applyAlignment="1" applyProtection="1">
      <alignment horizontal="left" indent="1"/>
    </xf>
    <xf numFmtId="0" fontId="9" fillId="0" borderId="0" xfId="0" applyFont="1"/>
    <xf numFmtId="3" fontId="9" fillId="0" borderId="0" xfId="0" applyNumberFormat="1" applyFont="1"/>
    <xf numFmtId="0" fontId="9" fillId="0" borderId="0" xfId="0" applyFont="1" applyAlignment="1">
      <alignment horizontal="left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2">
    <cellStyle name="Lien hypertexte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://www.cru.uea.ac.uk/cru/data/hrg/timm/grid/10min-elv.txt.Z" TargetMode="External"/><Relationship Id="rId1" Type="http://schemas.openxmlformats.org/officeDocument/2006/relationships/hyperlink" Target="http://www.cru.uea.ac.uk/cru/data/hrg/timm/grid/halfdeg.elv.Z" TargetMode="External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94"/>
  <sheetViews>
    <sheetView workbookViewId="0">
      <selection activeCell="A6" sqref="A6"/>
    </sheetView>
  </sheetViews>
  <sheetFormatPr baseColWidth="10" defaultRowHeight="15"/>
  <cols>
    <col min="1" max="1" width="22.85546875" style="1" customWidth="1"/>
    <col min="2" max="2" width="20.85546875" bestFit="1" customWidth="1"/>
    <col min="3" max="3" width="21.85546875" style="1" bestFit="1" customWidth="1"/>
    <col min="4" max="4" width="20.7109375" bestFit="1" customWidth="1"/>
    <col min="5" max="5" width="21.85546875" style="1" bestFit="1" customWidth="1"/>
    <col min="6" max="6" width="22.85546875" style="6" bestFit="1" customWidth="1"/>
    <col min="7" max="7" width="22.7109375" style="1" bestFit="1" customWidth="1"/>
    <col min="8" max="8" width="20.7109375" bestFit="1" customWidth="1"/>
    <col min="9" max="9" width="21.85546875" style="1" bestFit="1" customWidth="1"/>
    <col min="10" max="10" width="18.5703125" bestFit="1" customWidth="1"/>
    <col min="11" max="11" width="16.7109375" style="1" customWidth="1"/>
  </cols>
  <sheetData>
    <row r="1" spans="1:11">
      <c r="B1" t="s">
        <v>20</v>
      </c>
      <c r="C1" s="1" t="s">
        <v>20</v>
      </c>
      <c r="H1" t="s">
        <v>12</v>
      </c>
      <c r="I1" s="1" t="s">
        <v>12</v>
      </c>
      <c r="J1" t="s">
        <v>13</v>
      </c>
      <c r="K1" s="1" t="s">
        <v>13</v>
      </c>
    </row>
    <row r="2" spans="1:11">
      <c r="A2" s="1" t="s">
        <v>0</v>
      </c>
      <c r="B2" t="s">
        <v>2</v>
      </c>
      <c r="C2" s="1" t="s">
        <v>3</v>
      </c>
      <c r="D2" s="2" t="s">
        <v>16</v>
      </c>
      <c r="E2" s="3" t="s">
        <v>17</v>
      </c>
      <c r="F2" s="2" t="s">
        <v>18</v>
      </c>
      <c r="G2" s="3" t="s">
        <v>19</v>
      </c>
      <c r="H2" s="2" t="s">
        <v>10</v>
      </c>
      <c r="I2" s="3" t="s">
        <v>11</v>
      </c>
      <c r="J2" s="2" t="s">
        <v>14</v>
      </c>
      <c r="K2" s="3" t="s">
        <v>15</v>
      </c>
    </row>
    <row r="3" spans="1:11">
      <c r="A3" s="1" t="s">
        <v>1</v>
      </c>
      <c r="B3" s="12">
        <v>648298</v>
      </c>
      <c r="C3" s="13">
        <v>6863982</v>
      </c>
      <c r="D3" s="12">
        <v>596961.05500000005</v>
      </c>
      <c r="E3" s="13">
        <v>2430608.4330000002</v>
      </c>
      <c r="F3" s="14">
        <v>2.2951008700000002</v>
      </c>
      <c r="G3" s="13">
        <v>48.873782149999997</v>
      </c>
      <c r="H3" s="12">
        <v>596962.39809418505</v>
      </c>
      <c r="I3" s="13">
        <v>2430608.7915811902</v>
      </c>
      <c r="J3" s="12">
        <v>2.2951191610339801</v>
      </c>
      <c r="K3" s="13">
        <v>48.873785381073397</v>
      </c>
    </row>
    <row r="4" spans="1:11">
      <c r="A4" s="1" t="s">
        <v>4</v>
      </c>
      <c r="B4" s="12">
        <v>934238</v>
      </c>
      <c r="C4" s="13">
        <v>6848432</v>
      </c>
      <c r="D4" s="12">
        <v>883209.88600000006</v>
      </c>
      <c r="E4" s="13">
        <v>2417485.389</v>
      </c>
      <c r="F4" s="14">
        <v>6.1833033300000002</v>
      </c>
      <c r="G4" s="13">
        <v>48.693560980000001</v>
      </c>
      <c r="H4" s="12">
        <v>883209.68318650301</v>
      </c>
      <c r="I4" s="13">
        <v>2417482.7223281101</v>
      </c>
      <c r="J4" s="12">
        <v>6.18329880312527</v>
      </c>
      <c r="K4" s="13">
        <v>48.693537129110901</v>
      </c>
    </row>
    <row r="5" spans="1:11">
      <c r="A5" s="1" t="s">
        <v>5</v>
      </c>
      <c r="B5" s="12">
        <v>892299</v>
      </c>
      <c r="C5" s="13">
        <v>6246795</v>
      </c>
      <c r="D5" s="12">
        <v>846409.52300000004</v>
      </c>
      <c r="E5" s="13">
        <v>1814972.791</v>
      </c>
      <c r="F5" s="14">
        <v>5.3685788600000004</v>
      </c>
      <c r="G5" s="13">
        <v>43.29436424</v>
      </c>
      <c r="H5" s="12">
        <v>846410.28939953004</v>
      </c>
      <c r="I5" s="13">
        <v>1814972.8304053</v>
      </c>
      <c r="J5" s="12">
        <v>5.3685882917652803</v>
      </c>
      <c r="K5" s="13">
        <v>43.294364328830198</v>
      </c>
    </row>
    <row r="6" spans="1:11">
      <c r="A6" s="1" t="s">
        <v>6</v>
      </c>
      <c r="B6" s="12">
        <v>966523</v>
      </c>
      <c r="C6" s="13">
        <v>6590851</v>
      </c>
      <c r="D6" s="12">
        <v>917741.93700000003</v>
      </c>
      <c r="E6" s="13">
        <v>2159995.3620000002</v>
      </c>
      <c r="F6" s="14">
        <v>6.4678673800000004</v>
      </c>
      <c r="G6" s="13">
        <v>46.364914560000003</v>
      </c>
      <c r="H6" s="12">
        <v>917741.90099976002</v>
      </c>
      <c r="I6" s="13">
        <v>2159994.68819563</v>
      </c>
      <c r="J6" s="12">
        <v>6.4678664469338401</v>
      </c>
      <c r="K6" s="13">
        <v>46.364908520879503</v>
      </c>
    </row>
    <row r="7" spans="1:11">
      <c r="A7" s="1" t="s">
        <v>7</v>
      </c>
      <c r="B7" s="12">
        <v>415691</v>
      </c>
      <c r="C7" s="13">
        <v>6420934</v>
      </c>
      <c r="D7" s="12">
        <v>367857.06300000002</v>
      </c>
      <c r="E7" s="13">
        <v>1985282.4909999999</v>
      </c>
      <c r="F7" s="14">
        <v>-0.59827556000000004</v>
      </c>
      <c r="G7" s="13">
        <v>44.829267530000003</v>
      </c>
      <c r="H7" s="12">
        <v>367855.64118704398</v>
      </c>
      <c r="I7" s="13">
        <v>1985281.3644791599</v>
      </c>
      <c r="J7" s="12">
        <v>-0.59829299192708796</v>
      </c>
      <c r="K7" s="13">
        <v>44.829256924035199</v>
      </c>
    </row>
    <row r="8" spans="1:11">
      <c r="A8" s="1" t="s">
        <v>8</v>
      </c>
      <c r="B8" s="12">
        <v>145829</v>
      </c>
      <c r="C8" s="13">
        <v>6835663</v>
      </c>
      <c r="D8" s="12">
        <v>94409.092000000004</v>
      </c>
      <c r="E8" s="13">
        <v>2398150.0180000002</v>
      </c>
      <c r="F8" s="14">
        <v>-4.4961592899999996</v>
      </c>
      <c r="G8" s="13">
        <v>48.384312999999999</v>
      </c>
      <c r="H8" s="12">
        <v>94410.560995649706</v>
      </c>
      <c r="I8" s="13">
        <v>2398153.6985392501</v>
      </c>
      <c r="J8" s="12">
        <v>-4.4961438578396704</v>
      </c>
      <c r="K8" s="13">
        <v>48.384347110184798</v>
      </c>
    </row>
    <row r="9" spans="1:11">
      <c r="A9" s="1" t="s">
        <v>9</v>
      </c>
      <c r="B9" s="12">
        <v>703334</v>
      </c>
      <c r="C9" s="13">
        <v>7060836</v>
      </c>
      <c r="D9" s="12">
        <v>650368.45499999996</v>
      </c>
      <c r="E9" s="13">
        <v>2628027.9440000001</v>
      </c>
      <c r="F9" s="14">
        <v>3.0470268699999998</v>
      </c>
      <c r="G9" s="13">
        <v>50.644440930000002</v>
      </c>
      <c r="H9" s="12">
        <v>650370.41789733595</v>
      </c>
      <c r="I9" s="13">
        <v>2628029.5534286099</v>
      </c>
      <c r="J9" s="12">
        <v>3.0470547583841898</v>
      </c>
      <c r="K9" s="13">
        <v>50.644455204147697</v>
      </c>
    </row>
    <row r="10" spans="1:11">
      <c r="J10" s="35" t="s">
        <v>53</v>
      </c>
      <c r="K10" s="36"/>
    </row>
    <row r="12" spans="1:11" ht="15.75" thickBot="1"/>
    <row r="13" spans="1:11" ht="29.25" customHeight="1" thickBot="1">
      <c r="C13" s="33" t="s">
        <v>50</v>
      </c>
      <c r="D13" s="34"/>
      <c r="E13" s="33" t="s">
        <v>52</v>
      </c>
      <c r="F13" s="34"/>
      <c r="G13" s="33" t="s">
        <v>51</v>
      </c>
      <c r="H13" s="34"/>
      <c r="J13" s="35" t="s">
        <v>54</v>
      </c>
      <c r="K13" s="36"/>
    </row>
    <row r="14" spans="1:11">
      <c r="C14" s="9">
        <f>D3-H3</f>
        <v>-1.3430941849946976</v>
      </c>
      <c r="D14" s="8">
        <f>E3-I3</f>
        <v>-0.35858118999749422</v>
      </c>
      <c r="E14" s="15">
        <f>F3-J3</f>
        <v>-1.829103397987808E-5</v>
      </c>
      <c r="F14" s="16">
        <f>G3-K3</f>
        <v>-3.2310733999452168E-6</v>
      </c>
      <c r="G14" s="15">
        <f>F3-J14</f>
        <v>5.7644999884587378E-10</v>
      </c>
      <c r="H14" s="16">
        <f>G3-K14</f>
        <v>-1.4462031572293199E-9</v>
      </c>
      <c r="J14" s="12">
        <v>2.2951008694235502</v>
      </c>
      <c r="K14" s="13">
        <v>48.8737821514462</v>
      </c>
    </row>
    <row r="15" spans="1:11">
      <c r="C15" s="9">
        <f t="shared" ref="C15:F15" si="0">D4-H4</f>
        <v>0.20281349704600871</v>
      </c>
      <c r="D15" s="8">
        <f t="shared" si="0"/>
        <v>2.666671889834106</v>
      </c>
      <c r="E15" s="15">
        <f t="shared" si="0"/>
        <v>4.5268747301818735E-6</v>
      </c>
      <c r="F15" s="16">
        <f t="shared" si="0"/>
        <v>2.38508891001743E-5</v>
      </c>
      <c r="G15" s="15">
        <f t="shared" ref="G15:H15" si="1">F4-J15</f>
        <v>1.8665504697423785E-9</v>
      </c>
      <c r="H15" s="16">
        <f t="shared" si="1"/>
        <v>-2.169997515011346E-10</v>
      </c>
      <c r="J15" s="12">
        <v>6.1833033281334497</v>
      </c>
      <c r="K15" s="13">
        <v>48.693560980217001</v>
      </c>
    </row>
    <row r="16" spans="1:11">
      <c r="C16" s="9">
        <f t="shared" ref="C16:F16" si="2">D5-H5</f>
        <v>-0.76639952999539673</v>
      </c>
      <c r="D16" s="8">
        <f t="shared" si="2"/>
        <v>-3.9405300049111247E-2</v>
      </c>
      <c r="E16" s="15">
        <f t="shared" si="2"/>
        <v>-9.4317652798991958E-6</v>
      </c>
      <c r="F16" s="16">
        <f t="shared" si="2"/>
        <v>-8.8830198308187391E-8</v>
      </c>
      <c r="G16" s="15">
        <f t="shared" ref="G16:H16" si="3">F5-J16</f>
        <v>4.3776005043127952E-9</v>
      </c>
      <c r="H16" s="16">
        <f t="shared" si="3"/>
        <v>5.4919979675105424E-10</v>
      </c>
      <c r="J16" s="12">
        <v>5.3685788556223999</v>
      </c>
      <c r="K16" s="13">
        <v>43.2943642394508</v>
      </c>
    </row>
    <row r="17" spans="3:11">
      <c r="C17" s="9">
        <f t="shared" ref="C17:F17" si="4">D6-H6</f>
        <v>3.6000240012072027E-2</v>
      </c>
      <c r="D17" s="8">
        <f t="shared" si="4"/>
        <v>0.67380437022075057</v>
      </c>
      <c r="E17" s="15">
        <f t="shared" si="4"/>
        <v>9.3306616033572709E-7</v>
      </c>
      <c r="F17" s="16">
        <f t="shared" si="4"/>
        <v>6.0391204996790293E-6</v>
      </c>
      <c r="G17" s="15">
        <f t="shared" ref="G17:H17" si="5">F6-J17</f>
        <v>2.44585063313707E-9</v>
      </c>
      <c r="H17" s="16">
        <f t="shared" si="5"/>
        <v>3.105299128947081E-9</v>
      </c>
      <c r="J17" s="12">
        <v>6.4678673775541498</v>
      </c>
      <c r="K17" s="13">
        <v>46.364914556894703</v>
      </c>
    </row>
    <row r="18" spans="3:11">
      <c r="C18" s="9">
        <f t="shared" ref="C18:F18" si="6">D7-H7</f>
        <v>1.4218129560467787</v>
      </c>
      <c r="D18" s="8">
        <f t="shared" si="6"/>
        <v>1.12652083998546</v>
      </c>
      <c r="E18" s="15">
        <f t="shared" si="6"/>
        <v>1.7431927087918631E-5</v>
      </c>
      <c r="F18" s="16">
        <f t="shared" si="6"/>
        <v>1.060596480328968E-5</v>
      </c>
      <c r="G18" s="15">
        <f t="shared" ref="G18:H18" si="7">F7-J18</f>
        <v>-3.462570230539086E-10</v>
      </c>
      <c r="H18" s="16">
        <f t="shared" si="7"/>
        <v>3.8010057323845103E-9</v>
      </c>
      <c r="J18" s="12">
        <v>-0.59827555965374302</v>
      </c>
      <c r="K18" s="13">
        <v>44.829267526198997</v>
      </c>
    </row>
    <row r="19" spans="3:11">
      <c r="C19" s="9">
        <f t="shared" ref="C19:F19" si="8">D8-H8</f>
        <v>-1.4689956497022649</v>
      </c>
      <c r="D19" s="8">
        <f t="shared" si="8"/>
        <v>-3.680539249908179</v>
      </c>
      <c r="E19" s="15">
        <f t="shared" si="8"/>
        <v>-1.543216032917627E-5</v>
      </c>
      <c r="F19" s="16">
        <f t="shared" si="8"/>
        <v>-3.411018479937411E-5</v>
      </c>
      <c r="G19" s="15">
        <f t="shared" ref="G19:H19" si="9">F8-J19</f>
        <v>-6.681197817215434E-10</v>
      </c>
      <c r="H19" s="16">
        <f t="shared" si="9"/>
        <v>1.7841017552200356E-9</v>
      </c>
      <c r="J19" s="12">
        <v>-4.4961592893318798</v>
      </c>
      <c r="K19" s="13">
        <v>48.384312998215897</v>
      </c>
    </row>
    <row r="20" spans="3:11" ht="15.75" thickBot="1">
      <c r="C20" s="10">
        <f t="shared" ref="C20:F20" si="10">D9-H9</f>
        <v>-1.9628973359940574</v>
      </c>
      <c r="D20" s="11">
        <f t="shared" si="10"/>
        <v>-1.6094286097213626</v>
      </c>
      <c r="E20" s="17">
        <f t="shared" si="10"/>
        <v>-2.7888384189989068E-5</v>
      </c>
      <c r="F20" s="18">
        <f t="shared" si="10"/>
        <v>-1.4274147694948169E-5</v>
      </c>
      <c r="G20" s="17">
        <f t="shared" ref="G20:H20" si="11">F9-J20</f>
        <v>9.5435970237645051E-10</v>
      </c>
      <c r="H20" s="18">
        <f t="shared" si="11"/>
        <v>3.0110030024843581E-9</v>
      </c>
      <c r="J20" s="12">
        <v>3.0470268690456401</v>
      </c>
      <c r="K20" s="13">
        <v>50.644440926988999</v>
      </c>
    </row>
    <row r="21" spans="3:11">
      <c r="C21" s="8"/>
      <c r="D21" s="8"/>
    </row>
    <row r="22" spans="3:11">
      <c r="C22" s="6" t="s">
        <v>56</v>
      </c>
      <c r="D22" s="6"/>
    </row>
    <row r="23" spans="3:11">
      <c r="C23" s="6"/>
      <c r="D23" s="6"/>
    </row>
    <row r="24" spans="3:11">
      <c r="C24" s="6"/>
      <c r="D24" s="6"/>
    </row>
    <row r="25" spans="3:11">
      <c r="C25" s="6"/>
      <c r="D25" s="6"/>
    </row>
    <row r="26" spans="3:11">
      <c r="C26" s="6"/>
      <c r="D26" s="6"/>
    </row>
    <row r="27" spans="3:11">
      <c r="C27" s="6"/>
      <c r="D27" s="6"/>
    </row>
    <row r="28" spans="3:11">
      <c r="C28" s="6"/>
      <c r="D28" s="6"/>
    </row>
    <row r="29" spans="3:11">
      <c r="C29" s="6"/>
      <c r="D29" s="6"/>
    </row>
    <row r="30" spans="3:11">
      <c r="C30" s="6"/>
      <c r="D30" s="6"/>
    </row>
    <row r="31" spans="3:11">
      <c r="C31" s="6"/>
      <c r="D31" s="6"/>
    </row>
    <row r="32" spans="3:11">
      <c r="C32" s="6"/>
      <c r="D32" s="6"/>
    </row>
    <row r="33" spans="3:8">
      <c r="C33" s="6"/>
      <c r="D33" s="6"/>
    </row>
    <row r="34" spans="3:8">
      <c r="C34" s="6"/>
      <c r="D34" s="6"/>
    </row>
    <row r="35" spans="3:8">
      <c r="C35" s="6"/>
      <c r="D35" s="6"/>
    </row>
    <row r="36" spans="3:8">
      <c r="C36" s="6"/>
      <c r="D36" s="6"/>
    </row>
    <row r="37" spans="3:8">
      <c r="C37" s="6"/>
      <c r="D37" s="6"/>
      <c r="H37" s="19"/>
    </row>
    <row r="38" spans="3:8">
      <c r="C38" s="6"/>
      <c r="D38" s="6"/>
    </row>
    <row r="39" spans="3:8">
      <c r="C39" s="6"/>
      <c r="D39" s="6"/>
    </row>
    <row r="40" spans="3:8">
      <c r="C40" s="6"/>
      <c r="D40" s="6"/>
    </row>
    <row r="41" spans="3:8">
      <c r="C41" s="6"/>
      <c r="D41" s="6"/>
    </row>
    <row r="42" spans="3:8">
      <c r="C42" s="6"/>
      <c r="D42" s="6"/>
    </row>
    <row r="43" spans="3:8">
      <c r="C43" s="6"/>
      <c r="D43" s="6"/>
    </row>
    <row r="44" spans="3:8">
      <c r="C44" s="6"/>
      <c r="D44" s="6"/>
    </row>
    <row r="45" spans="3:8">
      <c r="C45" s="6"/>
      <c r="D45" s="6"/>
    </row>
    <row r="46" spans="3:8">
      <c r="C46" s="6"/>
      <c r="D46" s="6"/>
    </row>
    <row r="47" spans="3:8">
      <c r="C47" s="6"/>
      <c r="D47" s="6"/>
    </row>
    <row r="48" spans="3:8">
      <c r="C48" s="6"/>
      <c r="D48" s="6"/>
    </row>
    <row r="49" spans="3:4">
      <c r="C49" s="6"/>
      <c r="D49" s="6"/>
    </row>
    <row r="50" spans="3:4">
      <c r="C50" s="6"/>
      <c r="D50" s="6"/>
    </row>
    <row r="51" spans="3:4">
      <c r="C51" s="6"/>
      <c r="D51" s="6"/>
    </row>
    <row r="52" spans="3:4">
      <c r="C52" s="6"/>
      <c r="D52" s="6"/>
    </row>
    <row r="53" spans="3:4">
      <c r="C53" s="6"/>
      <c r="D53" s="6"/>
    </row>
    <row r="54" spans="3:4">
      <c r="C54" s="6"/>
      <c r="D54" s="6"/>
    </row>
    <row r="55" spans="3:4">
      <c r="C55" s="6"/>
      <c r="D55" s="6"/>
    </row>
    <row r="56" spans="3:4">
      <c r="C56" s="6"/>
      <c r="D56" s="6"/>
    </row>
    <row r="57" spans="3:4">
      <c r="C57" s="6"/>
      <c r="D57" s="6"/>
    </row>
    <row r="58" spans="3:4">
      <c r="C58" s="6"/>
      <c r="D58" s="6"/>
    </row>
    <row r="59" spans="3:4">
      <c r="C59" s="6"/>
      <c r="D59" s="6"/>
    </row>
    <row r="60" spans="3:4">
      <c r="C60" s="6"/>
      <c r="D60" s="6"/>
    </row>
    <row r="61" spans="3:4">
      <c r="C61" s="6"/>
      <c r="D61" s="6"/>
    </row>
    <row r="62" spans="3:4">
      <c r="C62" s="6"/>
      <c r="D62" s="6"/>
    </row>
    <row r="63" spans="3:4">
      <c r="C63" s="6"/>
      <c r="D63" s="6"/>
    </row>
    <row r="64" spans="3:4">
      <c r="C64" s="6"/>
      <c r="D64" s="6"/>
    </row>
    <row r="65" spans="3:4">
      <c r="C65" s="6"/>
      <c r="D65" s="6"/>
    </row>
    <row r="66" spans="3:4">
      <c r="C66" s="6"/>
      <c r="D66" s="6"/>
    </row>
    <row r="67" spans="3:4">
      <c r="C67" s="6"/>
      <c r="D67" s="6"/>
    </row>
    <row r="68" spans="3:4">
      <c r="C68" s="6"/>
      <c r="D68" s="6"/>
    </row>
    <row r="69" spans="3:4">
      <c r="C69" s="6"/>
      <c r="D69" s="6"/>
    </row>
    <row r="70" spans="3:4">
      <c r="C70" s="6"/>
      <c r="D70" s="6"/>
    </row>
    <row r="71" spans="3:4">
      <c r="C71" s="6"/>
      <c r="D71" s="6"/>
    </row>
    <row r="72" spans="3:4">
      <c r="C72" s="6"/>
      <c r="D72" s="6"/>
    </row>
    <row r="73" spans="3:4">
      <c r="C73" s="6"/>
      <c r="D73" s="6"/>
    </row>
    <row r="74" spans="3:4">
      <c r="C74" s="6"/>
      <c r="D74" s="6"/>
    </row>
    <row r="75" spans="3:4">
      <c r="C75" s="6"/>
      <c r="D75" s="6"/>
    </row>
    <row r="76" spans="3:4">
      <c r="C76" s="6"/>
      <c r="D76" s="6"/>
    </row>
    <row r="77" spans="3:4">
      <c r="C77" s="6"/>
      <c r="D77" s="6"/>
    </row>
    <row r="78" spans="3:4">
      <c r="C78" s="6"/>
      <c r="D78" s="6"/>
    </row>
    <row r="79" spans="3:4">
      <c r="C79" s="6"/>
      <c r="D79" s="6"/>
    </row>
    <row r="80" spans="3:4">
      <c r="C80" s="6"/>
      <c r="D80" s="6"/>
    </row>
    <row r="81" spans="3:4">
      <c r="C81" s="6"/>
      <c r="D81" s="6"/>
    </row>
    <row r="82" spans="3:4">
      <c r="C82" s="6"/>
      <c r="D82" s="6"/>
    </row>
    <row r="83" spans="3:4">
      <c r="C83" s="6"/>
      <c r="D83" s="6"/>
    </row>
    <row r="84" spans="3:4">
      <c r="C84" s="6"/>
      <c r="D84" s="6"/>
    </row>
    <row r="85" spans="3:4">
      <c r="C85" s="6"/>
      <c r="D85" s="6"/>
    </row>
    <row r="86" spans="3:4">
      <c r="C86" s="6"/>
      <c r="D86" s="6"/>
    </row>
    <row r="87" spans="3:4">
      <c r="C87" s="6"/>
      <c r="D87" s="6"/>
    </row>
    <row r="88" spans="3:4">
      <c r="C88" s="6"/>
      <c r="D88" s="6"/>
    </row>
    <row r="89" spans="3:4">
      <c r="C89" s="6"/>
      <c r="D89" s="6"/>
    </row>
    <row r="90" spans="3:4">
      <c r="C90" s="6"/>
      <c r="D90" s="6"/>
    </row>
    <row r="91" spans="3:4">
      <c r="C91" s="6"/>
      <c r="D91" s="6"/>
    </row>
    <row r="92" spans="3:4">
      <c r="C92" s="6"/>
      <c r="D92" s="6"/>
    </row>
    <row r="93" spans="3:4">
      <c r="C93" s="6"/>
      <c r="D93" s="6"/>
    </row>
    <row r="94" spans="3:4">
      <c r="C94" s="6"/>
      <c r="D94" s="6"/>
    </row>
  </sheetData>
  <mergeCells count="5">
    <mergeCell ref="C13:D13"/>
    <mergeCell ref="E13:F13"/>
    <mergeCell ref="J13:K13"/>
    <mergeCell ref="J10:K10"/>
    <mergeCell ref="G13:H13"/>
  </mergeCells>
  <pageMargins left="0.7" right="0.7" top="0.75" bottom="0.75" header="0.3" footer="0.3"/>
  <pageSetup paperSize="9" orientation="portrait" horizontalDpi="200" verticalDpi="2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F42"/>
  <sheetViews>
    <sheetView workbookViewId="0">
      <selection activeCell="A37" sqref="A37"/>
    </sheetView>
  </sheetViews>
  <sheetFormatPr baseColWidth="10" defaultRowHeight="15"/>
  <cols>
    <col min="1" max="1" width="19" bestFit="1" customWidth="1"/>
    <col min="3" max="3" width="13.28515625" customWidth="1"/>
    <col min="4" max="4" width="6.5703125" bestFit="1" customWidth="1"/>
    <col min="5" max="14" width="5.5703125" bestFit="1" customWidth="1"/>
    <col min="15" max="15" width="6.5703125" bestFit="1" customWidth="1"/>
    <col min="16" max="16" width="4.42578125" bestFit="1" customWidth="1"/>
    <col min="21" max="21" width="9.7109375" bestFit="1" customWidth="1"/>
    <col min="22" max="31" width="5.5703125" bestFit="1" customWidth="1"/>
    <col min="32" max="32" width="6.5703125" bestFit="1" customWidth="1"/>
  </cols>
  <sheetData>
    <row r="1" spans="1:32">
      <c r="A1" t="s">
        <v>21</v>
      </c>
      <c r="D1" s="37" t="s">
        <v>40</v>
      </c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S1" t="s">
        <v>22</v>
      </c>
      <c r="U1" s="37" t="s">
        <v>41</v>
      </c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</row>
    <row r="2" spans="1:32">
      <c r="B2" t="s">
        <v>23</v>
      </c>
      <c r="C2" t="s">
        <v>24</v>
      </c>
      <c r="D2" t="s">
        <v>25</v>
      </c>
      <c r="E2" t="s">
        <v>26</v>
      </c>
      <c r="F2" t="s">
        <v>27</v>
      </c>
      <c r="G2" t="s">
        <v>28</v>
      </c>
      <c r="H2" t="s">
        <v>29</v>
      </c>
      <c r="I2" t="s">
        <v>30</v>
      </c>
      <c r="J2" t="s">
        <v>31</v>
      </c>
      <c r="K2" t="s">
        <v>32</v>
      </c>
      <c r="L2" t="s">
        <v>33</v>
      </c>
      <c r="M2" t="s">
        <v>34</v>
      </c>
      <c r="N2" t="s">
        <v>35</v>
      </c>
      <c r="O2" t="s">
        <v>36</v>
      </c>
      <c r="P2" t="s">
        <v>37</v>
      </c>
      <c r="R2" t="s">
        <v>39</v>
      </c>
      <c r="S2" t="s">
        <v>23</v>
      </c>
      <c r="T2" t="s">
        <v>24</v>
      </c>
      <c r="U2" t="s">
        <v>25</v>
      </c>
      <c r="V2" t="s">
        <v>26</v>
      </c>
      <c r="W2" t="s">
        <v>27</v>
      </c>
      <c r="X2" t="s">
        <v>28</v>
      </c>
      <c r="Y2" t="s">
        <v>29</v>
      </c>
      <c r="Z2" t="s">
        <v>30</v>
      </c>
      <c r="AA2" t="s">
        <v>31</v>
      </c>
      <c r="AB2" t="s">
        <v>32</v>
      </c>
      <c r="AC2" t="s">
        <v>33</v>
      </c>
      <c r="AD2" t="s">
        <v>34</v>
      </c>
      <c r="AE2" t="s">
        <v>35</v>
      </c>
      <c r="AF2" t="s">
        <v>36</v>
      </c>
    </row>
    <row r="3" spans="1:32">
      <c r="A3">
        <v>1</v>
      </c>
      <c r="B3">
        <v>596961.05500000005</v>
      </c>
      <c r="C3">
        <v>2430608.4330000002</v>
      </c>
      <c r="D3" s="5">
        <v>53.5</v>
      </c>
      <c r="E3" s="5">
        <v>42.3</v>
      </c>
      <c r="F3" s="5">
        <v>46.1</v>
      </c>
      <c r="G3" s="5">
        <v>46</v>
      </c>
      <c r="H3" s="5">
        <v>60.3</v>
      </c>
      <c r="I3" s="5">
        <v>51.5</v>
      </c>
      <c r="J3" s="5">
        <v>54.6</v>
      </c>
      <c r="K3" s="5">
        <v>46.9</v>
      </c>
      <c r="L3" s="5">
        <v>53</v>
      </c>
      <c r="M3" s="5">
        <v>51.7</v>
      </c>
      <c r="N3" s="5">
        <v>54.3</v>
      </c>
      <c r="O3" s="5">
        <v>53.1</v>
      </c>
      <c r="P3" s="5">
        <v>0</v>
      </c>
      <c r="R3">
        <v>1</v>
      </c>
      <c r="S3">
        <v>5970</v>
      </c>
      <c r="T3">
        <v>24310</v>
      </c>
      <c r="U3" s="5">
        <v>53.5</v>
      </c>
      <c r="V3" s="5">
        <v>42.3</v>
      </c>
      <c r="W3" s="5">
        <v>46.1</v>
      </c>
      <c r="X3" s="5">
        <v>46</v>
      </c>
      <c r="Y3" s="5">
        <v>60.3</v>
      </c>
      <c r="Z3" s="5">
        <v>51.5</v>
      </c>
      <c r="AA3" s="5">
        <v>54.6</v>
      </c>
      <c r="AB3" s="5">
        <v>46.9</v>
      </c>
      <c r="AC3" s="5">
        <v>53</v>
      </c>
      <c r="AD3" s="5">
        <v>51.7</v>
      </c>
      <c r="AE3" s="5">
        <v>54.3</v>
      </c>
      <c r="AF3" s="5">
        <v>53.1</v>
      </c>
    </row>
    <row r="4" spans="1:32">
      <c r="A4">
        <v>2</v>
      </c>
      <c r="B4">
        <v>883209.88600000006</v>
      </c>
      <c r="C4">
        <v>2417485.389</v>
      </c>
      <c r="D4" s="5">
        <v>64.3</v>
      </c>
      <c r="E4" s="5">
        <v>58.2</v>
      </c>
      <c r="F4" s="5">
        <v>60</v>
      </c>
      <c r="G4" s="5">
        <v>53.4</v>
      </c>
      <c r="H4" s="5">
        <v>72</v>
      </c>
      <c r="I4" s="5">
        <v>75.400000000000006</v>
      </c>
      <c r="J4" s="5">
        <v>60.1</v>
      </c>
      <c r="K4" s="5">
        <v>67.5</v>
      </c>
      <c r="L4" s="5">
        <v>63.7</v>
      </c>
      <c r="M4" s="5">
        <v>60.4</v>
      </c>
      <c r="N4" s="5">
        <v>66.5</v>
      </c>
      <c r="O4" s="5">
        <v>72.2</v>
      </c>
      <c r="P4" s="5">
        <v>0</v>
      </c>
      <c r="R4">
        <v>2</v>
      </c>
      <c r="S4">
        <v>8830</v>
      </c>
      <c r="T4">
        <v>24170</v>
      </c>
      <c r="U4" s="5">
        <v>64.3</v>
      </c>
      <c r="V4" s="5">
        <v>58.2</v>
      </c>
      <c r="W4" s="5">
        <v>60</v>
      </c>
      <c r="X4" s="5">
        <v>53.4</v>
      </c>
      <c r="Y4" s="5">
        <v>72</v>
      </c>
      <c r="Z4" s="5">
        <v>75.400000000000006</v>
      </c>
      <c r="AA4" s="5">
        <v>60.1</v>
      </c>
      <c r="AB4" s="5">
        <v>67.5</v>
      </c>
      <c r="AC4" s="5">
        <v>63.7</v>
      </c>
      <c r="AD4" s="5">
        <v>60.4</v>
      </c>
      <c r="AE4" s="5">
        <v>66.5</v>
      </c>
      <c r="AF4" s="5">
        <v>72.2</v>
      </c>
    </row>
    <row r="5" spans="1:32">
      <c r="A5">
        <v>3</v>
      </c>
      <c r="B5">
        <v>846409.52300000004</v>
      </c>
      <c r="C5">
        <v>1814972.791</v>
      </c>
      <c r="D5" s="5">
        <v>50.6</v>
      </c>
      <c r="E5" s="5">
        <v>49.5</v>
      </c>
      <c r="F5" s="5">
        <v>48.8</v>
      </c>
      <c r="G5" s="5">
        <v>44.3</v>
      </c>
      <c r="H5" s="5">
        <v>41.8</v>
      </c>
      <c r="I5" s="5">
        <v>25.9</v>
      </c>
      <c r="J5" s="5">
        <v>9.1999999999999993</v>
      </c>
      <c r="K5" s="5">
        <v>29.7</v>
      </c>
      <c r="L5" s="5">
        <v>45.7</v>
      </c>
      <c r="M5" s="5">
        <v>79</v>
      </c>
      <c r="N5" s="5">
        <v>58.4</v>
      </c>
      <c r="O5" s="5">
        <v>55.4</v>
      </c>
      <c r="P5" s="5">
        <v>0</v>
      </c>
      <c r="R5">
        <v>3</v>
      </c>
      <c r="S5">
        <v>8460</v>
      </c>
      <c r="T5">
        <v>18150</v>
      </c>
      <c r="U5" s="5">
        <v>50.6</v>
      </c>
      <c r="V5" s="5">
        <v>49.5</v>
      </c>
      <c r="W5" s="5">
        <v>48.8</v>
      </c>
      <c r="X5" s="5">
        <v>44.3</v>
      </c>
      <c r="Y5" s="5">
        <v>41.8</v>
      </c>
      <c r="Z5" s="5">
        <v>25.9</v>
      </c>
      <c r="AA5" s="5">
        <v>9.1999999999999993</v>
      </c>
      <c r="AB5" s="5">
        <v>29.7</v>
      </c>
      <c r="AC5" s="5">
        <v>45.7</v>
      </c>
      <c r="AD5" s="5">
        <v>79</v>
      </c>
      <c r="AE5" s="5">
        <v>58.4</v>
      </c>
      <c r="AF5" s="5">
        <v>55.4</v>
      </c>
    </row>
    <row r="6" spans="1:32">
      <c r="A6">
        <v>4</v>
      </c>
      <c r="B6">
        <v>917741.93700000003</v>
      </c>
      <c r="C6">
        <v>2159995.3620000002</v>
      </c>
      <c r="D6" s="5">
        <v>75.8</v>
      </c>
      <c r="E6" s="5">
        <v>60.6</v>
      </c>
      <c r="F6" s="5">
        <v>81.3</v>
      </c>
      <c r="G6" s="5">
        <v>75.7</v>
      </c>
      <c r="H6" s="5">
        <v>94.9</v>
      </c>
      <c r="I6" s="5">
        <v>96.8</v>
      </c>
      <c r="J6" s="5">
        <v>86.8</v>
      </c>
      <c r="K6" s="5">
        <v>96.2</v>
      </c>
      <c r="L6" s="5">
        <v>84.4</v>
      </c>
      <c r="M6" s="5">
        <v>90.7</v>
      </c>
      <c r="N6" s="5">
        <v>93.8</v>
      </c>
      <c r="O6" s="5">
        <v>69.900000000000006</v>
      </c>
      <c r="P6" s="5">
        <v>0</v>
      </c>
      <c r="R6">
        <v>4</v>
      </c>
      <c r="S6">
        <v>9180</v>
      </c>
      <c r="T6">
        <v>21600</v>
      </c>
      <c r="U6" s="5">
        <v>75.8</v>
      </c>
      <c r="V6" s="5">
        <v>60.6</v>
      </c>
      <c r="W6" s="5">
        <v>81.3</v>
      </c>
      <c r="X6" s="5">
        <v>75.7</v>
      </c>
      <c r="Y6" s="5">
        <v>94.9</v>
      </c>
      <c r="Z6" s="5">
        <v>96.8</v>
      </c>
      <c r="AA6" s="5">
        <v>86.8</v>
      </c>
      <c r="AB6" s="5">
        <v>96.2</v>
      </c>
      <c r="AC6" s="5">
        <v>84.4</v>
      </c>
      <c r="AD6" s="5">
        <v>90.7</v>
      </c>
      <c r="AE6" s="5">
        <v>93.8</v>
      </c>
      <c r="AF6" s="5">
        <v>69.900000000000006</v>
      </c>
    </row>
    <row r="7" spans="1:32">
      <c r="A7">
        <v>5</v>
      </c>
      <c r="B7">
        <v>367857.06300000002</v>
      </c>
      <c r="C7">
        <v>1985282.4909999999</v>
      </c>
      <c r="D7" s="5">
        <v>93</v>
      </c>
      <c r="E7" s="5">
        <v>80.400000000000006</v>
      </c>
      <c r="F7" s="5">
        <v>69.5</v>
      </c>
      <c r="G7" s="5">
        <v>67.900000000000006</v>
      </c>
      <c r="H7" s="5">
        <v>73.7</v>
      </c>
      <c r="I7" s="5">
        <v>50.8</v>
      </c>
      <c r="J7" s="5">
        <v>47.8</v>
      </c>
      <c r="K7" s="5">
        <v>54</v>
      </c>
      <c r="L7" s="5">
        <v>72.7</v>
      </c>
      <c r="M7" s="5">
        <v>80.7</v>
      </c>
      <c r="N7" s="5">
        <v>89.6</v>
      </c>
      <c r="O7" s="5">
        <v>91.5</v>
      </c>
      <c r="P7" s="5">
        <v>0</v>
      </c>
      <c r="R7">
        <v>5</v>
      </c>
      <c r="S7">
        <v>3680</v>
      </c>
      <c r="T7">
        <v>19850</v>
      </c>
      <c r="U7" s="5">
        <v>93</v>
      </c>
      <c r="V7" s="5">
        <v>80.400000000000006</v>
      </c>
      <c r="W7" s="5">
        <v>69.5</v>
      </c>
      <c r="X7" s="5">
        <v>67.900000000000006</v>
      </c>
      <c r="Y7" s="5">
        <v>73.7</v>
      </c>
      <c r="Z7" s="5">
        <v>50.8</v>
      </c>
      <c r="AA7" s="5">
        <v>47.8</v>
      </c>
      <c r="AB7" s="5">
        <v>54</v>
      </c>
      <c r="AC7" s="5">
        <v>72.7</v>
      </c>
      <c r="AD7" s="5">
        <v>80.7</v>
      </c>
      <c r="AE7" s="5">
        <v>89.6</v>
      </c>
      <c r="AF7" s="5">
        <v>91.5</v>
      </c>
    </row>
    <row r="8" spans="1:32">
      <c r="A8">
        <v>6</v>
      </c>
      <c r="B8">
        <v>94409.092000000004</v>
      </c>
      <c r="C8">
        <v>2398150.0180000002</v>
      </c>
      <c r="D8" s="5">
        <v>105.2</v>
      </c>
      <c r="E8" s="5">
        <v>86.9</v>
      </c>
      <c r="F8" s="5">
        <v>79.099999999999994</v>
      </c>
      <c r="G8" s="5">
        <v>55.5</v>
      </c>
      <c r="H8" s="5">
        <v>53.4</v>
      </c>
      <c r="I8" s="5">
        <v>41.6</v>
      </c>
      <c r="J8" s="5">
        <v>34.6</v>
      </c>
      <c r="K8" s="5">
        <v>41.9</v>
      </c>
      <c r="L8" s="5">
        <v>59.3</v>
      </c>
      <c r="M8" s="5">
        <v>83</v>
      </c>
      <c r="N8" s="5">
        <v>93.9</v>
      </c>
      <c r="O8" s="5">
        <v>107.8</v>
      </c>
      <c r="P8" s="5">
        <v>0</v>
      </c>
      <c r="R8">
        <v>6</v>
      </c>
      <c r="S8">
        <v>940</v>
      </c>
      <c r="T8">
        <v>23980</v>
      </c>
      <c r="U8" s="5">
        <v>105.2</v>
      </c>
      <c r="V8" s="5">
        <v>86.9</v>
      </c>
      <c r="W8" s="5">
        <v>79.099999999999994</v>
      </c>
      <c r="X8" s="5">
        <v>55.5</v>
      </c>
      <c r="Y8" s="5">
        <v>53.4</v>
      </c>
      <c r="Z8" s="5">
        <v>41.6</v>
      </c>
      <c r="AA8" s="5">
        <v>34.6</v>
      </c>
      <c r="AB8" s="5">
        <v>41.9</v>
      </c>
      <c r="AC8" s="5">
        <v>59.3</v>
      </c>
      <c r="AD8" s="5">
        <v>83</v>
      </c>
      <c r="AE8" s="5">
        <v>93.9</v>
      </c>
      <c r="AF8" s="5">
        <v>107.8</v>
      </c>
    </row>
    <row r="9" spans="1:32">
      <c r="A9">
        <v>7</v>
      </c>
      <c r="B9">
        <v>650368.45499999996</v>
      </c>
      <c r="C9">
        <v>2628027.9440000001</v>
      </c>
      <c r="D9" s="5">
        <v>50.2</v>
      </c>
      <c r="E9" s="5">
        <v>38.299999999999997</v>
      </c>
      <c r="F9" s="5">
        <v>52.9</v>
      </c>
      <c r="G9" s="5">
        <v>46.5</v>
      </c>
      <c r="H9" s="5">
        <v>57.1</v>
      </c>
      <c r="I9" s="5">
        <v>58.5</v>
      </c>
      <c r="J9" s="5">
        <v>58</v>
      </c>
      <c r="K9" s="5">
        <v>52.5</v>
      </c>
      <c r="L9" s="5">
        <v>56.5</v>
      </c>
      <c r="M9" s="5">
        <v>62.3</v>
      </c>
      <c r="N9" s="5">
        <v>63.8</v>
      </c>
      <c r="O9" s="5">
        <v>60.1</v>
      </c>
      <c r="P9" s="5">
        <v>0</v>
      </c>
      <c r="R9">
        <v>7</v>
      </c>
      <c r="S9">
        <v>6500</v>
      </c>
      <c r="T9">
        <v>26280</v>
      </c>
      <c r="U9" s="5">
        <v>50.2</v>
      </c>
      <c r="V9" s="5">
        <v>38.299999999999997</v>
      </c>
      <c r="W9" s="5">
        <v>52.9</v>
      </c>
      <c r="X9" s="5">
        <v>46.5</v>
      </c>
      <c r="Y9" s="5">
        <v>57.1</v>
      </c>
      <c r="Z9" s="5">
        <v>58.5</v>
      </c>
      <c r="AA9" s="5">
        <v>58</v>
      </c>
      <c r="AB9" s="5">
        <v>52.5</v>
      </c>
      <c r="AC9" s="5">
        <v>56.5</v>
      </c>
      <c r="AD9" s="5">
        <v>62.3</v>
      </c>
      <c r="AE9" s="5">
        <v>63.8</v>
      </c>
      <c r="AF9" s="5">
        <v>60.1</v>
      </c>
    </row>
    <row r="10" spans="1:32">
      <c r="A10" t="s">
        <v>38</v>
      </c>
    </row>
    <row r="11" spans="1:32">
      <c r="A11">
        <v>1</v>
      </c>
      <c r="B11">
        <v>648298</v>
      </c>
      <c r="C11">
        <v>6863982</v>
      </c>
      <c r="D11" s="5">
        <v>53.5</v>
      </c>
      <c r="E11" s="5">
        <v>42.3</v>
      </c>
      <c r="F11" s="5">
        <v>46.1</v>
      </c>
      <c r="G11" s="5">
        <v>46</v>
      </c>
      <c r="H11" s="5">
        <v>60.3</v>
      </c>
      <c r="I11" s="5">
        <v>51.5</v>
      </c>
      <c r="J11" s="5">
        <v>54.6</v>
      </c>
      <c r="K11" s="5">
        <v>46.9</v>
      </c>
      <c r="L11" s="5">
        <v>53</v>
      </c>
      <c r="M11" s="5">
        <v>51.7</v>
      </c>
      <c r="N11" s="5">
        <v>54.3</v>
      </c>
      <c r="O11" s="5">
        <v>53.1</v>
      </c>
      <c r="P11" s="5">
        <v>0</v>
      </c>
      <c r="R11" t="s">
        <v>42</v>
      </c>
      <c r="U11" s="5">
        <f>U3-D3</f>
        <v>0</v>
      </c>
      <c r="V11" s="5">
        <f t="shared" ref="V11:AF11" si="0">V3-E3</f>
        <v>0</v>
      </c>
      <c r="W11" s="5">
        <f t="shared" si="0"/>
        <v>0</v>
      </c>
      <c r="X11" s="5">
        <f t="shared" si="0"/>
        <v>0</v>
      </c>
      <c r="Y11" s="5">
        <f t="shared" si="0"/>
        <v>0</v>
      </c>
      <c r="Z11" s="5">
        <f t="shared" si="0"/>
        <v>0</v>
      </c>
      <c r="AA11" s="5">
        <f t="shared" si="0"/>
        <v>0</v>
      </c>
      <c r="AB11" s="5">
        <f t="shared" si="0"/>
        <v>0</v>
      </c>
      <c r="AC11" s="5">
        <f t="shared" si="0"/>
        <v>0</v>
      </c>
      <c r="AD11" s="5">
        <f t="shared" si="0"/>
        <v>0</v>
      </c>
      <c r="AE11" s="5">
        <f t="shared" si="0"/>
        <v>0</v>
      </c>
      <c r="AF11" s="5">
        <f t="shared" si="0"/>
        <v>0</v>
      </c>
    </row>
    <row r="12" spans="1:32">
      <c r="A12">
        <v>2</v>
      </c>
      <c r="B12">
        <v>934238</v>
      </c>
      <c r="C12">
        <v>6848432</v>
      </c>
      <c r="D12" s="5">
        <v>64.3</v>
      </c>
      <c r="E12" s="5">
        <v>58.2</v>
      </c>
      <c r="F12" s="5">
        <v>60</v>
      </c>
      <c r="G12" s="5">
        <v>53.4</v>
      </c>
      <c r="H12" s="5">
        <v>72</v>
      </c>
      <c r="I12" s="5">
        <v>75.400000000000006</v>
      </c>
      <c r="J12" s="5">
        <v>60.1</v>
      </c>
      <c r="K12" s="5">
        <v>67.5</v>
      </c>
      <c r="L12" s="5">
        <v>63.7</v>
      </c>
      <c r="M12" s="5">
        <v>60.4</v>
      </c>
      <c r="N12" s="5">
        <v>66.5</v>
      </c>
      <c r="O12" s="5">
        <v>72.2</v>
      </c>
      <c r="P12" s="5">
        <v>0</v>
      </c>
      <c r="U12" s="5">
        <f t="shared" ref="U12:U17" si="1">U4-D4</f>
        <v>0</v>
      </c>
      <c r="V12" s="5">
        <f t="shared" ref="V12:V17" si="2">V4-E4</f>
        <v>0</v>
      </c>
      <c r="W12" s="5">
        <f t="shared" ref="W12:W17" si="3">W4-F4</f>
        <v>0</v>
      </c>
      <c r="X12" s="5">
        <f t="shared" ref="X12:X17" si="4">X4-G4</f>
        <v>0</v>
      </c>
      <c r="Y12" s="5">
        <f t="shared" ref="Y12:Y17" si="5">Y4-H4</f>
        <v>0</v>
      </c>
      <c r="Z12" s="5">
        <f t="shared" ref="Z12:Z17" si="6">Z4-I4</f>
        <v>0</v>
      </c>
      <c r="AA12" s="5">
        <f t="shared" ref="AA12:AA17" si="7">AA4-J4</f>
        <v>0</v>
      </c>
      <c r="AB12" s="5">
        <f t="shared" ref="AB12:AB17" si="8">AB4-K4</f>
        <v>0</v>
      </c>
      <c r="AC12" s="5">
        <f t="shared" ref="AC12:AC17" si="9">AC4-L4</f>
        <v>0</v>
      </c>
      <c r="AD12" s="5">
        <f t="shared" ref="AD12:AD17" si="10">AD4-M4</f>
        <v>0</v>
      </c>
      <c r="AE12" s="5">
        <f t="shared" ref="AE12:AE17" si="11">AE4-N4</f>
        <v>0</v>
      </c>
      <c r="AF12" s="5">
        <f t="shared" ref="AF12:AF17" si="12">AF4-O4</f>
        <v>0</v>
      </c>
    </row>
    <row r="13" spans="1:32">
      <c r="A13">
        <v>3</v>
      </c>
      <c r="B13">
        <v>892299</v>
      </c>
      <c r="C13">
        <v>6246795</v>
      </c>
      <c r="D13" s="5">
        <v>50.6</v>
      </c>
      <c r="E13" s="5">
        <v>49.5</v>
      </c>
      <c r="F13" s="5">
        <v>48.8</v>
      </c>
      <c r="G13" s="5">
        <v>44.3</v>
      </c>
      <c r="H13" s="5">
        <v>41.8</v>
      </c>
      <c r="I13" s="5">
        <v>25.9</v>
      </c>
      <c r="J13" s="5">
        <v>9.1999999999999993</v>
      </c>
      <c r="K13" s="5">
        <v>29.7</v>
      </c>
      <c r="L13" s="5">
        <v>45.7</v>
      </c>
      <c r="M13" s="5">
        <v>79</v>
      </c>
      <c r="N13" s="5">
        <v>58.4</v>
      </c>
      <c r="O13" s="5">
        <v>55.4</v>
      </c>
      <c r="P13" s="5">
        <v>0</v>
      </c>
      <c r="U13" s="5">
        <f t="shared" si="1"/>
        <v>0</v>
      </c>
      <c r="V13" s="5">
        <f t="shared" si="2"/>
        <v>0</v>
      </c>
      <c r="W13" s="5">
        <f t="shared" si="3"/>
        <v>0</v>
      </c>
      <c r="X13" s="5">
        <f t="shared" si="4"/>
        <v>0</v>
      </c>
      <c r="Y13" s="5">
        <f t="shared" si="5"/>
        <v>0</v>
      </c>
      <c r="Z13" s="5">
        <f t="shared" si="6"/>
        <v>0</v>
      </c>
      <c r="AA13" s="5">
        <f t="shared" si="7"/>
        <v>0</v>
      </c>
      <c r="AB13" s="5">
        <f t="shared" si="8"/>
        <v>0</v>
      </c>
      <c r="AC13" s="5">
        <f t="shared" si="9"/>
        <v>0</v>
      </c>
      <c r="AD13" s="5">
        <f t="shared" si="10"/>
        <v>0</v>
      </c>
      <c r="AE13" s="5">
        <f t="shared" si="11"/>
        <v>0</v>
      </c>
      <c r="AF13" s="5">
        <f t="shared" si="12"/>
        <v>0</v>
      </c>
    </row>
    <row r="14" spans="1:32">
      <c r="A14">
        <v>4</v>
      </c>
      <c r="B14">
        <v>966523</v>
      </c>
      <c r="C14">
        <v>6590851</v>
      </c>
      <c r="D14" s="5">
        <v>75.8</v>
      </c>
      <c r="E14" s="5">
        <v>60.6</v>
      </c>
      <c r="F14" s="5">
        <v>81.3</v>
      </c>
      <c r="G14" s="5">
        <v>75.7</v>
      </c>
      <c r="H14" s="5">
        <v>94.9</v>
      </c>
      <c r="I14" s="5">
        <v>96.8</v>
      </c>
      <c r="J14" s="5">
        <v>86.8</v>
      </c>
      <c r="K14" s="5">
        <v>96.2</v>
      </c>
      <c r="L14" s="5">
        <v>84.4</v>
      </c>
      <c r="M14" s="5">
        <v>90.7</v>
      </c>
      <c r="N14" s="5">
        <v>93.8</v>
      </c>
      <c r="O14" s="5">
        <v>69.900000000000006</v>
      </c>
      <c r="P14" s="5">
        <v>0</v>
      </c>
      <c r="U14" s="5">
        <f t="shared" si="1"/>
        <v>0</v>
      </c>
      <c r="V14" s="5">
        <f t="shared" si="2"/>
        <v>0</v>
      </c>
      <c r="W14" s="5">
        <f t="shared" si="3"/>
        <v>0</v>
      </c>
      <c r="X14" s="5">
        <f t="shared" si="4"/>
        <v>0</v>
      </c>
      <c r="Y14" s="5">
        <f t="shared" si="5"/>
        <v>0</v>
      </c>
      <c r="Z14" s="5">
        <f t="shared" si="6"/>
        <v>0</v>
      </c>
      <c r="AA14" s="5">
        <f t="shared" si="7"/>
        <v>0</v>
      </c>
      <c r="AB14" s="5">
        <f t="shared" si="8"/>
        <v>0</v>
      </c>
      <c r="AC14" s="5">
        <f t="shared" si="9"/>
        <v>0</v>
      </c>
      <c r="AD14" s="5">
        <f t="shared" si="10"/>
        <v>0</v>
      </c>
      <c r="AE14" s="5">
        <f t="shared" si="11"/>
        <v>0</v>
      </c>
      <c r="AF14" s="5">
        <f t="shared" si="12"/>
        <v>0</v>
      </c>
    </row>
    <row r="15" spans="1:32">
      <c r="A15">
        <v>5</v>
      </c>
      <c r="B15">
        <v>415691</v>
      </c>
      <c r="C15">
        <v>6420934</v>
      </c>
      <c r="D15" s="5">
        <v>93</v>
      </c>
      <c r="E15" s="5">
        <v>80.400000000000006</v>
      </c>
      <c r="F15" s="5">
        <v>69.5</v>
      </c>
      <c r="G15" s="5">
        <v>67.900000000000006</v>
      </c>
      <c r="H15" s="5">
        <v>73.7</v>
      </c>
      <c r="I15" s="5">
        <v>50.8</v>
      </c>
      <c r="J15" s="5">
        <v>47.8</v>
      </c>
      <c r="K15" s="5">
        <v>54</v>
      </c>
      <c r="L15" s="5">
        <v>72.7</v>
      </c>
      <c r="M15" s="5">
        <v>80.7</v>
      </c>
      <c r="N15" s="5">
        <v>89.6</v>
      </c>
      <c r="O15" s="5">
        <v>91.5</v>
      </c>
      <c r="P15" s="5">
        <v>0</v>
      </c>
      <c r="U15" s="5">
        <f t="shared" si="1"/>
        <v>0</v>
      </c>
      <c r="V15" s="5">
        <f t="shared" si="2"/>
        <v>0</v>
      </c>
      <c r="W15" s="5">
        <f t="shared" si="3"/>
        <v>0</v>
      </c>
      <c r="X15" s="5">
        <f t="shared" si="4"/>
        <v>0</v>
      </c>
      <c r="Y15" s="5">
        <f t="shared" si="5"/>
        <v>0</v>
      </c>
      <c r="Z15" s="5">
        <f t="shared" si="6"/>
        <v>0</v>
      </c>
      <c r="AA15" s="5">
        <f t="shared" si="7"/>
        <v>0</v>
      </c>
      <c r="AB15" s="5">
        <f t="shared" si="8"/>
        <v>0</v>
      </c>
      <c r="AC15" s="5">
        <f t="shared" si="9"/>
        <v>0</v>
      </c>
      <c r="AD15" s="5">
        <f t="shared" si="10"/>
        <v>0</v>
      </c>
      <c r="AE15" s="5">
        <f t="shared" si="11"/>
        <v>0</v>
      </c>
      <c r="AF15" s="5">
        <f t="shared" si="12"/>
        <v>0</v>
      </c>
    </row>
    <row r="16" spans="1:32">
      <c r="A16">
        <v>6</v>
      </c>
      <c r="B16">
        <v>145829</v>
      </c>
      <c r="C16">
        <v>6835663</v>
      </c>
      <c r="D16" s="5">
        <v>105.2</v>
      </c>
      <c r="E16" s="5">
        <v>86.9</v>
      </c>
      <c r="F16" s="5">
        <v>79.099999999999994</v>
      </c>
      <c r="G16" s="5">
        <v>55.5</v>
      </c>
      <c r="H16" s="5">
        <v>53.4</v>
      </c>
      <c r="I16" s="5">
        <v>41.6</v>
      </c>
      <c r="J16" s="5">
        <v>34.6</v>
      </c>
      <c r="K16" s="5">
        <v>41.9</v>
      </c>
      <c r="L16" s="5">
        <v>59.3</v>
      </c>
      <c r="M16" s="5">
        <v>83</v>
      </c>
      <c r="N16" s="5">
        <v>93.9</v>
      </c>
      <c r="O16" s="5">
        <v>107.8</v>
      </c>
      <c r="P16" s="5">
        <v>0</v>
      </c>
      <c r="U16" s="5">
        <f t="shared" si="1"/>
        <v>0</v>
      </c>
      <c r="V16" s="5">
        <f t="shared" si="2"/>
        <v>0</v>
      </c>
      <c r="W16" s="5">
        <f t="shared" si="3"/>
        <v>0</v>
      </c>
      <c r="X16" s="5">
        <f t="shared" si="4"/>
        <v>0</v>
      </c>
      <c r="Y16" s="5">
        <f t="shared" si="5"/>
        <v>0</v>
      </c>
      <c r="Z16" s="5">
        <f t="shared" si="6"/>
        <v>0</v>
      </c>
      <c r="AA16" s="5">
        <f t="shared" si="7"/>
        <v>0</v>
      </c>
      <c r="AB16" s="5">
        <f t="shared" si="8"/>
        <v>0</v>
      </c>
      <c r="AC16" s="5">
        <f t="shared" si="9"/>
        <v>0</v>
      </c>
      <c r="AD16" s="5">
        <f t="shared" si="10"/>
        <v>0</v>
      </c>
      <c r="AE16" s="5">
        <f t="shared" si="11"/>
        <v>0</v>
      </c>
      <c r="AF16" s="5">
        <f t="shared" si="12"/>
        <v>0</v>
      </c>
    </row>
    <row r="17" spans="1:32">
      <c r="A17">
        <v>7</v>
      </c>
      <c r="B17">
        <v>703334</v>
      </c>
      <c r="C17">
        <v>7060836</v>
      </c>
      <c r="D17" s="5">
        <v>50.2</v>
      </c>
      <c r="E17" s="5">
        <v>38.299999999999997</v>
      </c>
      <c r="F17" s="5">
        <v>52.9</v>
      </c>
      <c r="G17" s="5">
        <v>46.5</v>
      </c>
      <c r="H17" s="5">
        <v>57.1</v>
      </c>
      <c r="I17" s="5">
        <v>58.5</v>
      </c>
      <c r="J17" s="5">
        <v>58</v>
      </c>
      <c r="K17" s="5">
        <v>52.5</v>
      </c>
      <c r="L17" s="5">
        <v>56.5</v>
      </c>
      <c r="M17" s="5">
        <v>62.3</v>
      </c>
      <c r="N17" s="5">
        <v>63.8</v>
      </c>
      <c r="O17" s="5">
        <v>60.1</v>
      </c>
      <c r="P17" s="5">
        <v>0</v>
      </c>
      <c r="U17" s="5">
        <f t="shared" si="1"/>
        <v>0</v>
      </c>
      <c r="V17" s="5">
        <f t="shared" si="2"/>
        <v>0</v>
      </c>
      <c r="W17" s="5">
        <f t="shared" si="3"/>
        <v>0</v>
      </c>
      <c r="X17" s="5">
        <f t="shared" si="4"/>
        <v>0</v>
      </c>
      <c r="Y17" s="5">
        <f t="shared" si="5"/>
        <v>0</v>
      </c>
      <c r="Z17" s="5">
        <f t="shared" si="6"/>
        <v>0</v>
      </c>
      <c r="AA17" s="5">
        <f t="shared" si="7"/>
        <v>0</v>
      </c>
      <c r="AB17" s="5">
        <f t="shared" si="8"/>
        <v>0</v>
      </c>
      <c r="AC17" s="5">
        <f t="shared" si="9"/>
        <v>0</v>
      </c>
      <c r="AD17" s="5">
        <f t="shared" si="10"/>
        <v>0</v>
      </c>
      <c r="AE17" s="5">
        <f t="shared" si="11"/>
        <v>0</v>
      </c>
      <c r="AF17" s="5">
        <f t="shared" si="12"/>
        <v>0</v>
      </c>
    </row>
    <row r="19" spans="1:32">
      <c r="A19" t="s">
        <v>44</v>
      </c>
      <c r="D19" s="5">
        <f t="shared" ref="D19:P19" si="13">D11-D3</f>
        <v>0</v>
      </c>
      <c r="E19" s="5">
        <f t="shared" si="13"/>
        <v>0</v>
      </c>
      <c r="F19" s="5">
        <f t="shared" si="13"/>
        <v>0</v>
      </c>
      <c r="G19" s="5">
        <f t="shared" si="13"/>
        <v>0</v>
      </c>
      <c r="H19" s="5">
        <f t="shared" si="13"/>
        <v>0</v>
      </c>
      <c r="I19" s="5">
        <f t="shared" si="13"/>
        <v>0</v>
      </c>
      <c r="J19" s="5">
        <f t="shared" si="13"/>
        <v>0</v>
      </c>
      <c r="K19" s="5">
        <f t="shared" si="13"/>
        <v>0</v>
      </c>
      <c r="L19" s="5">
        <f t="shared" si="13"/>
        <v>0</v>
      </c>
      <c r="M19" s="5">
        <f t="shared" si="13"/>
        <v>0</v>
      </c>
      <c r="N19" s="5">
        <f t="shared" si="13"/>
        <v>0</v>
      </c>
      <c r="O19" s="5">
        <f t="shared" si="13"/>
        <v>0</v>
      </c>
      <c r="P19" s="5">
        <f t="shared" si="13"/>
        <v>0</v>
      </c>
    </row>
    <row r="20" spans="1:32">
      <c r="D20" s="5">
        <f t="shared" ref="D20:P25" si="14">D12-D4</f>
        <v>0</v>
      </c>
      <c r="E20" s="5">
        <f t="shared" si="14"/>
        <v>0</v>
      </c>
      <c r="F20" s="5">
        <f t="shared" si="14"/>
        <v>0</v>
      </c>
      <c r="G20" s="5">
        <f t="shared" si="14"/>
        <v>0</v>
      </c>
      <c r="H20" s="5">
        <f t="shared" si="14"/>
        <v>0</v>
      </c>
      <c r="I20" s="5">
        <f t="shared" si="14"/>
        <v>0</v>
      </c>
      <c r="J20" s="5">
        <f t="shared" si="14"/>
        <v>0</v>
      </c>
      <c r="K20" s="5">
        <f t="shared" si="14"/>
        <v>0</v>
      </c>
      <c r="L20" s="5">
        <f t="shared" si="14"/>
        <v>0</v>
      </c>
      <c r="M20" s="5">
        <f t="shared" si="14"/>
        <v>0</v>
      </c>
      <c r="N20" s="5">
        <f t="shared" si="14"/>
        <v>0</v>
      </c>
      <c r="O20" s="5">
        <f t="shared" si="14"/>
        <v>0</v>
      </c>
      <c r="P20" s="5">
        <f t="shared" si="14"/>
        <v>0</v>
      </c>
    </row>
    <row r="21" spans="1:32">
      <c r="D21" s="5">
        <f t="shared" si="14"/>
        <v>0</v>
      </c>
      <c r="E21" s="5">
        <f t="shared" si="14"/>
        <v>0</v>
      </c>
      <c r="F21" s="5">
        <f t="shared" si="14"/>
        <v>0</v>
      </c>
      <c r="G21" s="5">
        <f t="shared" si="14"/>
        <v>0</v>
      </c>
      <c r="H21" s="5">
        <f t="shared" si="14"/>
        <v>0</v>
      </c>
      <c r="I21" s="5">
        <f t="shared" si="14"/>
        <v>0</v>
      </c>
      <c r="J21" s="5">
        <f t="shared" si="14"/>
        <v>0</v>
      </c>
      <c r="K21" s="5">
        <f t="shared" si="14"/>
        <v>0</v>
      </c>
      <c r="L21" s="5">
        <f t="shared" si="14"/>
        <v>0</v>
      </c>
      <c r="M21" s="5">
        <f t="shared" si="14"/>
        <v>0</v>
      </c>
      <c r="N21" s="5">
        <f t="shared" si="14"/>
        <v>0</v>
      </c>
      <c r="O21" s="5">
        <f t="shared" si="14"/>
        <v>0</v>
      </c>
      <c r="P21" s="5">
        <f t="shared" si="14"/>
        <v>0</v>
      </c>
    </row>
    <row r="22" spans="1:32">
      <c r="D22" s="5">
        <f t="shared" si="14"/>
        <v>0</v>
      </c>
      <c r="E22" s="5">
        <f t="shared" si="14"/>
        <v>0</v>
      </c>
      <c r="F22" s="5">
        <f t="shared" si="14"/>
        <v>0</v>
      </c>
      <c r="G22" s="5">
        <f t="shared" si="14"/>
        <v>0</v>
      </c>
      <c r="H22" s="5">
        <f t="shared" si="14"/>
        <v>0</v>
      </c>
      <c r="I22" s="5">
        <f t="shared" si="14"/>
        <v>0</v>
      </c>
      <c r="J22" s="5">
        <f t="shared" si="14"/>
        <v>0</v>
      </c>
      <c r="K22" s="5">
        <f t="shared" si="14"/>
        <v>0</v>
      </c>
      <c r="L22" s="5">
        <f t="shared" si="14"/>
        <v>0</v>
      </c>
      <c r="M22" s="5">
        <f t="shared" si="14"/>
        <v>0</v>
      </c>
      <c r="N22" s="5">
        <f t="shared" si="14"/>
        <v>0</v>
      </c>
      <c r="O22" s="5">
        <f t="shared" si="14"/>
        <v>0</v>
      </c>
      <c r="P22" s="5">
        <f t="shared" si="14"/>
        <v>0</v>
      </c>
    </row>
    <row r="23" spans="1:32">
      <c r="D23" s="5">
        <f t="shared" si="14"/>
        <v>0</v>
      </c>
      <c r="E23" s="5">
        <f t="shared" si="14"/>
        <v>0</v>
      </c>
      <c r="F23" s="5">
        <f t="shared" si="14"/>
        <v>0</v>
      </c>
      <c r="G23" s="5">
        <f t="shared" si="14"/>
        <v>0</v>
      </c>
      <c r="H23" s="5">
        <f t="shared" si="14"/>
        <v>0</v>
      </c>
      <c r="I23" s="5">
        <f t="shared" si="14"/>
        <v>0</v>
      </c>
      <c r="J23" s="5">
        <f t="shared" si="14"/>
        <v>0</v>
      </c>
      <c r="K23" s="5">
        <f t="shared" si="14"/>
        <v>0</v>
      </c>
      <c r="L23" s="5">
        <f t="shared" si="14"/>
        <v>0</v>
      </c>
      <c r="M23" s="5">
        <f t="shared" si="14"/>
        <v>0</v>
      </c>
      <c r="N23" s="5">
        <f t="shared" si="14"/>
        <v>0</v>
      </c>
      <c r="O23" s="5">
        <f t="shared" si="14"/>
        <v>0</v>
      </c>
      <c r="P23" s="5">
        <f t="shared" si="14"/>
        <v>0</v>
      </c>
    </row>
    <row r="24" spans="1:32">
      <c r="D24" s="5">
        <f t="shared" si="14"/>
        <v>0</v>
      </c>
      <c r="E24" s="5">
        <f t="shared" si="14"/>
        <v>0</v>
      </c>
      <c r="F24" s="5">
        <f t="shared" si="14"/>
        <v>0</v>
      </c>
      <c r="G24" s="5">
        <f t="shared" si="14"/>
        <v>0</v>
      </c>
      <c r="H24" s="5">
        <f t="shared" si="14"/>
        <v>0</v>
      </c>
      <c r="I24" s="5">
        <f t="shared" si="14"/>
        <v>0</v>
      </c>
      <c r="J24" s="5">
        <f t="shared" si="14"/>
        <v>0</v>
      </c>
      <c r="K24" s="5">
        <f t="shared" si="14"/>
        <v>0</v>
      </c>
      <c r="L24" s="5">
        <f t="shared" si="14"/>
        <v>0</v>
      </c>
      <c r="M24" s="5">
        <f t="shared" si="14"/>
        <v>0</v>
      </c>
      <c r="N24" s="5">
        <f t="shared" si="14"/>
        <v>0</v>
      </c>
      <c r="O24" s="5">
        <f t="shared" si="14"/>
        <v>0</v>
      </c>
      <c r="P24" s="5">
        <f t="shared" si="14"/>
        <v>0</v>
      </c>
    </row>
    <row r="25" spans="1:32">
      <c r="D25" s="5">
        <f t="shared" si="14"/>
        <v>0</v>
      </c>
      <c r="E25" s="5">
        <f t="shared" si="14"/>
        <v>0</v>
      </c>
      <c r="F25" s="5">
        <f t="shared" si="14"/>
        <v>0</v>
      </c>
      <c r="G25" s="5">
        <f t="shared" si="14"/>
        <v>0</v>
      </c>
      <c r="H25" s="5">
        <f t="shared" si="14"/>
        <v>0</v>
      </c>
      <c r="I25" s="5">
        <f t="shared" si="14"/>
        <v>0</v>
      </c>
      <c r="J25" s="5">
        <f t="shared" si="14"/>
        <v>0</v>
      </c>
      <c r="K25" s="5">
        <f t="shared" si="14"/>
        <v>0</v>
      </c>
      <c r="L25" s="5">
        <f t="shared" si="14"/>
        <v>0</v>
      </c>
      <c r="M25" s="5">
        <f t="shared" si="14"/>
        <v>0</v>
      </c>
      <c r="N25" s="5">
        <f t="shared" si="14"/>
        <v>0</v>
      </c>
      <c r="O25" s="5">
        <f t="shared" si="14"/>
        <v>0</v>
      </c>
      <c r="P25" s="5">
        <f t="shared" si="14"/>
        <v>0</v>
      </c>
    </row>
    <row r="27" spans="1:32">
      <c r="A27" t="s">
        <v>43</v>
      </c>
    </row>
    <row r="28" spans="1:32">
      <c r="A28">
        <v>1</v>
      </c>
      <c r="B28" s="5">
        <v>2.2951008700000002</v>
      </c>
      <c r="C28" s="5">
        <v>48.873782149999997</v>
      </c>
      <c r="D28" s="5">
        <v>53.5</v>
      </c>
      <c r="E28" s="5">
        <v>42.3</v>
      </c>
      <c r="F28" s="5">
        <v>46.1</v>
      </c>
      <c r="G28" s="5">
        <v>46</v>
      </c>
      <c r="H28" s="5">
        <v>60.3</v>
      </c>
      <c r="I28" s="5">
        <v>51.5</v>
      </c>
      <c r="J28" s="5">
        <v>54.6</v>
      </c>
      <c r="K28" s="5">
        <v>46.9</v>
      </c>
      <c r="L28" s="5">
        <v>53</v>
      </c>
      <c r="M28" s="5">
        <v>51.7</v>
      </c>
      <c r="N28" s="5">
        <v>54.3</v>
      </c>
      <c r="O28" s="5">
        <v>53.1</v>
      </c>
      <c r="P28" s="5">
        <v>0</v>
      </c>
    </row>
    <row r="29" spans="1:32">
      <c r="A29">
        <v>2</v>
      </c>
      <c r="B29" s="5">
        <v>6.1833033300000002</v>
      </c>
      <c r="C29" s="5">
        <v>48.693560980000001</v>
      </c>
      <c r="D29" s="5">
        <v>64.3</v>
      </c>
      <c r="E29" s="5">
        <v>58.2</v>
      </c>
      <c r="F29" s="5">
        <v>60</v>
      </c>
      <c r="G29" s="5">
        <v>53.4</v>
      </c>
      <c r="H29" s="5">
        <v>72</v>
      </c>
      <c r="I29" s="5">
        <v>75.400000000000006</v>
      </c>
      <c r="J29" s="5">
        <v>60.1</v>
      </c>
      <c r="K29" s="5">
        <v>67.5</v>
      </c>
      <c r="L29" s="5">
        <v>63.7</v>
      </c>
      <c r="M29" s="5">
        <v>60.4</v>
      </c>
      <c r="N29" s="5">
        <v>66.5</v>
      </c>
      <c r="O29" s="5">
        <v>72.2</v>
      </c>
      <c r="P29" s="5">
        <v>0</v>
      </c>
    </row>
    <row r="30" spans="1:32">
      <c r="A30">
        <v>3</v>
      </c>
      <c r="B30" s="5">
        <v>5.3685788600000004</v>
      </c>
      <c r="C30" s="5">
        <v>43.29436424</v>
      </c>
      <c r="D30" s="5">
        <v>50.6</v>
      </c>
      <c r="E30" s="5">
        <v>49.5</v>
      </c>
      <c r="F30" s="5">
        <v>48.8</v>
      </c>
      <c r="G30" s="5">
        <v>44.3</v>
      </c>
      <c r="H30" s="5">
        <v>41.8</v>
      </c>
      <c r="I30" s="5">
        <v>25.9</v>
      </c>
      <c r="J30" s="5">
        <v>9.1999999999999993</v>
      </c>
      <c r="K30" s="5">
        <v>29.7</v>
      </c>
      <c r="L30" s="5">
        <v>45.7</v>
      </c>
      <c r="M30" s="5">
        <v>79</v>
      </c>
      <c r="N30" s="5">
        <v>58.4</v>
      </c>
      <c r="O30" s="5">
        <v>55.4</v>
      </c>
      <c r="P30" s="5">
        <v>0</v>
      </c>
    </row>
    <row r="31" spans="1:32">
      <c r="A31">
        <v>4</v>
      </c>
      <c r="B31" s="5">
        <v>6.4678673800000004</v>
      </c>
      <c r="C31" s="5">
        <v>46.364914560000003</v>
      </c>
      <c r="D31" s="5">
        <v>75.8</v>
      </c>
      <c r="E31" s="5">
        <v>60.6</v>
      </c>
      <c r="F31" s="5">
        <v>81.3</v>
      </c>
      <c r="G31" s="5">
        <v>75.7</v>
      </c>
      <c r="H31" s="5">
        <v>94.9</v>
      </c>
      <c r="I31" s="5">
        <v>96.8</v>
      </c>
      <c r="J31" s="5">
        <v>86.8</v>
      </c>
      <c r="K31" s="5">
        <v>96.2</v>
      </c>
      <c r="L31" s="5">
        <v>84.4</v>
      </c>
      <c r="M31" s="5">
        <v>90.7</v>
      </c>
      <c r="N31" s="5">
        <v>93.8</v>
      </c>
      <c r="O31" s="5">
        <v>69.900000000000006</v>
      </c>
      <c r="P31" s="5">
        <v>0</v>
      </c>
    </row>
    <row r="32" spans="1:32">
      <c r="A32">
        <v>5</v>
      </c>
      <c r="B32" s="5">
        <v>-0.59827556000000004</v>
      </c>
      <c r="C32" s="5">
        <v>44.829267530000003</v>
      </c>
      <c r="D32" s="5">
        <v>93</v>
      </c>
      <c r="E32" s="5">
        <v>80.400000000000006</v>
      </c>
      <c r="F32" s="5">
        <v>69.5</v>
      </c>
      <c r="G32" s="5">
        <v>67.900000000000006</v>
      </c>
      <c r="H32" s="5">
        <v>73.7</v>
      </c>
      <c r="I32" s="5">
        <v>50.8</v>
      </c>
      <c r="J32" s="5">
        <v>47.8</v>
      </c>
      <c r="K32" s="5">
        <v>54</v>
      </c>
      <c r="L32" s="5">
        <v>72.7</v>
      </c>
      <c r="M32" s="5">
        <v>80.7</v>
      </c>
      <c r="N32" s="5">
        <v>89.6</v>
      </c>
      <c r="O32" s="5">
        <v>91.5</v>
      </c>
      <c r="P32" s="5">
        <v>0</v>
      </c>
    </row>
    <row r="33" spans="1:19">
      <c r="A33">
        <v>6</v>
      </c>
      <c r="B33" s="5">
        <v>-4.4961592899999996</v>
      </c>
      <c r="C33" s="5">
        <v>48.384312999999999</v>
      </c>
      <c r="D33" s="5">
        <v>105.2</v>
      </c>
      <c r="E33" s="5">
        <v>86.9</v>
      </c>
      <c r="F33" s="5">
        <v>79.099999999999994</v>
      </c>
      <c r="G33" s="5">
        <v>55.5</v>
      </c>
      <c r="H33" s="5">
        <v>53.4</v>
      </c>
      <c r="I33" s="5">
        <v>41.6</v>
      </c>
      <c r="J33" s="5">
        <v>34.6</v>
      </c>
      <c r="K33" s="5">
        <v>41.9</v>
      </c>
      <c r="L33" s="5">
        <v>59.3</v>
      </c>
      <c r="M33" s="5">
        <v>83</v>
      </c>
      <c r="N33" s="5">
        <v>93.9</v>
      </c>
      <c r="O33" s="5">
        <v>107.8</v>
      </c>
      <c r="P33" s="5">
        <v>0</v>
      </c>
    </row>
    <row r="34" spans="1:19">
      <c r="A34">
        <v>7</v>
      </c>
      <c r="B34" s="5">
        <v>3.0470268699999998</v>
      </c>
      <c r="C34" s="5">
        <v>50.644440930000002</v>
      </c>
      <c r="D34" s="5">
        <v>50.2</v>
      </c>
      <c r="E34" s="5">
        <v>38.299999999999997</v>
      </c>
      <c r="F34" s="5">
        <v>52.9</v>
      </c>
      <c r="G34" s="5">
        <v>46.5</v>
      </c>
      <c r="H34" s="5">
        <v>57.1</v>
      </c>
      <c r="I34" s="5">
        <v>58.5</v>
      </c>
      <c r="J34" s="5">
        <v>58</v>
      </c>
      <c r="K34" s="5">
        <v>52.5</v>
      </c>
      <c r="L34" s="5">
        <v>56.5</v>
      </c>
      <c r="M34" s="5">
        <v>62.3</v>
      </c>
      <c r="N34" s="5">
        <v>63.8</v>
      </c>
      <c r="O34" s="5">
        <v>60.1</v>
      </c>
      <c r="P34" s="5">
        <v>0</v>
      </c>
    </row>
    <row r="36" spans="1:19">
      <c r="A36" t="s">
        <v>48</v>
      </c>
      <c r="D36" s="5">
        <f>D28-D11</f>
        <v>0</v>
      </c>
      <c r="E36" s="5">
        <f>E28-E11</f>
        <v>0</v>
      </c>
      <c r="F36" s="5">
        <f t="shared" ref="F36:P36" si="15">F28-F11</f>
        <v>0</v>
      </c>
      <c r="G36" s="5">
        <f t="shared" si="15"/>
        <v>0</v>
      </c>
      <c r="H36" s="5">
        <f t="shared" si="15"/>
        <v>0</v>
      </c>
      <c r="I36" s="5">
        <f t="shared" si="15"/>
        <v>0</v>
      </c>
      <c r="J36" s="5">
        <f t="shared" si="15"/>
        <v>0</v>
      </c>
      <c r="K36" s="5">
        <f t="shared" si="15"/>
        <v>0</v>
      </c>
      <c r="L36" s="5">
        <f t="shared" si="15"/>
        <v>0</v>
      </c>
      <c r="M36" s="5">
        <f t="shared" si="15"/>
        <v>0</v>
      </c>
      <c r="N36" s="5">
        <f t="shared" si="15"/>
        <v>0</v>
      </c>
      <c r="O36" s="5">
        <f t="shared" si="15"/>
        <v>0</v>
      </c>
      <c r="P36" s="5">
        <f t="shared" si="15"/>
        <v>0</v>
      </c>
      <c r="Q36" s="5"/>
      <c r="R36" s="5"/>
      <c r="S36" s="5"/>
    </row>
    <row r="37" spans="1:19">
      <c r="D37" s="5">
        <f t="shared" ref="D37:P37" si="16">D29-D12</f>
        <v>0</v>
      </c>
      <c r="E37" s="5">
        <f t="shared" si="16"/>
        <v>0</v>
      </c>
      <c r="F37" s="5">
        <f t="shared" si="16"/>
        <v>0</v>
      </c>
      <c r="G37" s="5">
        <f t="shared" si="16"/>
        <v>0</v>
      </c>
      <c r="H37" s="5">
        <f t="shared" si="16"/>
        <v>0</v>
      </c>
      <c r="I37" s="5">
        <f t="shared" si="16"/>
        <v>0</v>
      </c>
      <c r="J37" s="5">
        <f t="shared" si="16"/>
        <v>0</v>
      </c>
      <c r="K37" s="5">
        <f t="shared" si="16"/>
        <v>0</v>
      </c>
      <c r="L37" s="5">
        <f t="shared" si="16"/>
        <v>0</v>
      </c>
      <c r="M37" s="5">
        <f t="shared" si="16"/>
        <v>0</v>
      </c>
      <c r="N37" s="5">
        <f t="shared" si="16"/>
        <v>0</v>
      </c>
      <c r="O37" s="5">
        <f t="shared" si="16"/>
        <v>0</v>
      </c>
      <c r="P37" s="5">
        <f t="shared" si="16"/>
        <v>0</v>
      </c>
      <c r="Q37" s="5"/>
      <c r="R37" s="5"/>
      <c r="S37" s="5"/>
    </row>
    <row r="38" spans="1:19">
      <c r="D38" s="5">
        <f t="shared" ref="D38:P38" si="17">D30-D13</f>
        <v>0</v>
      </c>
      <c r="E38" s="5">
        <f t="shared" si="17"/>
        <v>0</v>
      </c>
      <c r="F38" s="5">
        <f t="shared" si="17"/>
        <v>0</v>
      </c>
      <c r="G38" s="5">
        <f t="shared" si="17"/>
        <v>0</v>
      </c>
      <c r="H38" s="5">
        <f t="shared" si="17"/>
        <v>0</v>
      </c>
      <c r="I38" s="5">
        <f t="shared" si="17"/>
        <v>0</v>
      </c>
      <c r="J38" s="5">
        <f t="shared" si="17"/>
        <v>0</v>
      </c>
      <c r="K38" s="5">
        <f t="shared" si="17"/>
        <v>0</v>
      </c>
      <c r="L38" s="5">
        <f t="shared" si="17"/>
        <v>0</v>
      </c>
      <c r="M38" s="5">
        <f t="shared" si="17"/>
        <v>0</v>
      </c>
      <c r="N38" s="5">
        <f t="shared" si="17"/>
        <v>0</v>
      </c>
      <c r="O38" s="5">
        <f t="shared" si="17"/>
        <v>0</v>
      </c>
      <c r="P38" s="5">
        <f t="shared" si="17"/>
        <v>0</v>
      </c>
      <c r="Q38" s="5"/>
      <c r="R38" s="5"/>
      <c r="S38" s="5"/>
    </row>
    <row r="39" spans="1:19">
      <c r="D39" s="5">
        <f t="shared" ref="D39:P39" si="18">D31-D14</f>
        <v>0</v>
      </c>
      <c r="E39" s="5">
        <f t="shared" si="18"/>
        <v>0</v>
      </c>
      <c r="F39" s="5">
        <f t="shared" si="18"/>
        <v>0</v>
      </c>
      <c r="G39" s="5">
        <f t="shared" si="18"/>
        <v>0</v>
      </c>
      <c r="H39" s="5">
        <f t="shared" si="18"/>
        <v>0</v>
      </c>
      <c r="I39" s="5">
        <f t="shared" si="18"/>
        <v>0</v>
      </c>
      <c r="J39" s="5">
        <f t="shared" si="18"/>
        <v>0</v>
      </c>
      <c r="K39" s="5">
        <f t="shared" si="18"/>
        <v>0</v>
      </c>
      <c r="L39" s="5">
        <f t="shared" si="18"/>
        <v>0</v>
      </c>
      <c r="M39" s="5">
        <f t="shared" si="18"/>
        <v>0</v>
      </c>
      <c r="N39" s="5">
        <f t="shared" si="18"/>
        <v>0</v>
      </c>
      <c r="O39" s="5">
        <f t="shared" si="18"/>
        <v>0</v>
      </c>
      <c r="P39" s="5">
        <f t="shared" si="18"/>
        <v>0</v>
      </c>
      <c r="Q39" s="5"/>
      <c r="R39" s="5"/>
      <c r="S39" s="5"/>
    </row>
    <row r="40" spans="1:19">
      <c r="D40" s="5">
        <f t="shared" ref="D40:P40" si="19">D32-D15</f>
        <v>0</v>
      </c>
      <c r="E40" s="5">
        <f t="shared" si="19"/>
        <v>0</v>
      </c>
      <c r="F40" s="5">
        <f t="shared" si="19"/>
        <v>0</v>
      </c>
      <c r="G40" s="5">
        <f t="shared" si="19"/>
        <v>0</v>
      </c>
      <c r="H40" s="5">
        <f t="shared" si="19"/>
        <v>0</v>
      </c>
      <c r="I40" s="5">
        <f t="shared" si="19"/>
        <v>0</v>
      </c>
      <c r="J40" s="5">
        <f t="shared" si="19"/>
        <v>0</v>
      </c>
      <c r="K40" s="5">
        <f t="shared" si="19"/>
        <v>0</v>
      </c>
      <c r="L40" s="5">
        <f t="shared" si="19"/>
        <v>0</v>
      </c>
      <c r="M40" s="5">
        <f t="shared" si="19"/>
        <v>0</v>
      </c>
      <c r="N40" s="5">
        <f t="shared" si="19"/>
        <v>0</v>
      </c>
      <c r="O40" s="5">
        <f t="shared" si="19"/>
        <v>0</v>
      </c>
      <c r="P40" s="5">
        <f t="shared" si="19"/>
        <v>0</v>
      </c>
      <c r="Q40" s="5"/>
      <c r="R40" s="5"/>
      <c r="S40" s="5"/>
    </row>
    <row r="41" spans="1:19">
      <c r="D41" s="5">
        <f t="shared" ref="D41:P41" si="20">D33-D16</f>
        <v>0</v>
      </c>
      <c r="E41" s="5">
        <f t="shared" si="20"/>
        <v>0</v>
      </c>
      <c r="F41" s="5">
        <f t="shared" si="20"/>
        <v>0</v>
      </c>
      <c r="G41" s="5">
        <f t="shared" si="20"/>
        <v>0</v>
      </c>
      <c r="H41" s="5">
        <f t="shared" si="20"/>
        <v>0</v>
      </c>
      <c r="I41" s="5">
        <f t="shared" si="20"/>
        <v>0</v>
      </c>
      <c r="J41" s="5">
        <f t="shared" si="20"/>
        <v>0</v>
      </c>
      <c r="K41" s="5">
        <f t="shared" si="20"/>
        <v>0</v>
      </c>
      <c r="L41" s="5">
        <f t="shared" si="20"/>
        <v>0</v>
      </c>
      <c r="M41" s="5">
        <f t="shared" si="20"/>
        <v>0</v>
      </c>
      <c r="N41" s="5">
        <f t="shared" si="20"/>
        <v>0</v>
      </c>
      <c r="O41" s="5">
        <f t="shared" si="20"/>
        <v>0</v>
      </c>
      <c r="P41" s="5">
        <f t="shared" si="20"/>
        <v>0</v>
      </c>
      <c r="Q41" s="5"/>
      <c r="R41" s="5"/>
      <c r="S41" s="5"/>
    </row>
    <row r="42" spans="1:19">
      <c r="D42" s="5">
        <f t="shared" ref="D42:P42" si="21">D34-D17</f>
        <v>0</v>
      </c>
      <c r="E42" s="5">
        <f t="shared" si="21"/>
        <v>0</v>
      </c>
      <c r="F42" s="5">
        <f t="shared" si="21"/>
        <v>0</v>
      </c>
      <c r="G42" s="5">
        <f t="shared" si="21"/>
        <v>0</v>
      </c>
      <c r="H42" s="5">
        <f t="shared" si="21"/>
        <v>0</v>
      </c>
      <c r="I42" s="5">
        <f t="shared" si="21"/>
        <v>0</v>
      </c>
      <c r="J42" s="5">
        <f t="shared" si="21"/>
        <v>0</v>
      </c>
      <c r="K42" s="5">
        <f t="shared" si="21"/>
        <v>0</v>
      </c>
      <c r="L42" s="5">
        <f t="shared" si="21"/>
        <v>0</v>
      </c>
      <c r="M42" s="5">
        <f t="shared" si="21"/>
        <v>0</v>
      </c>
      <c r="N42" s="5">
        <f t="shared" si="21"/>
        <v>0</v>
      </c>
      <c r="O42" s="5">
        <f t="shared" si="21"/>
        <v>0</v>
      </c>
      <c r="P42" s="5">
        <f t="shared" si="21"/>
        <v>0</v>
      </c>
      <c r="Q42" s="5"/>
      <c r="R42" s="5"/>
      <c r="S42" s="5"/>
    </row>
  </sheetData>
  <mergeCells count="2">
    <mergeCell ref="D1:P1"/>
    <mergeCell ref="U1:AF1"/>
  </mergeCells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H81"/>
  <sheetViews>
    <sheetView zoomScaleNormal="100" workbookViewId="0">
      <selection activeCell="B54" sqref="B54"/>
    </sheetView>
  </sheetViews>
  <sheetFormatPr baseColWidth="10" defaultRowHeight="15"/>
  <cols>
    <col min="1" max="1" width="7.7109375" customWidth="1"/>
    <col min="2" max="2" width="13" customWidth="1"/>
    <col min="3" max="3" width="11.85546875" bestFit="1" customWidth="1"/>
    <col min="4" max="4" width="12.28515625" bestFit="1" customWidth="1"/>
    <col min="5" max="5" width="8.140625" customWidth="1"/>
    <col min="6" max="6" width="7.7109375" customWidth="1"/>
    <col min="7" max="8" width="7" customWidth="1"/>
    <col min="9" max="9" width="7.42578125" customWidth="1"/>
    <col min="10" max="10" width="7.5703125" customWidth="1"/>
    <col min="11" max="11" width="6.7109375" customWidth="1"/>
    <col min="12" max="12" width="6.42578125" customWidth="1"/>
    <col min="13" max="13" width="7" customWidth="1"/>
    <col min="14" max="14" width="7.28515625" customWidth="1"/>
    <col min="15" max="16" width="7" customWidth="1"/>
    <col min="17" max="17" width="4.85546875" bestFit="1" customWidth="1"/>
    <col min="20" max="20" width="11.85546875" bestFit="1" customWidth="1"/>
    <col min="23" max="23" width="5.5703125" bestFit="1" customWidth="1"/>
    <col min="24" max="24" width="6.7109375" bestFit="1" customWidth="1"/>
    <col min="25" max="25" width="5.5703125" bestFit="1" customWidth="1"/>
    <col min="26" max="26" width="6.140625" bestFit="1" customWidth="1"/>
    <col min="27" max="27" width="5.140625" bestFit="1" customWidth="1"/>
    <col min="28" max="28" width="6.140625" bestFit="1" customWidth="1"/>
    <col min="29" max="29" width="5.140625" bestFit="1" customWidth="1"/>
    <col min="30" max="31" width="6.140625" bestFit="1" customWidth="1"/>
    <col min="32" max="32" width="5.140625" bestFit="1" customWidth="1"/>
    <col min="33" max="34" width="6.140625" bestFit="1" customWidth="1"/>
  </cols>
  <sheetData>
    <row r="1" spans="1:34">
      <c r="A1" t="s">
        <v>21</v>
      </c>
      <c r="E1" s="37" t="s">
        <v>40</v>
      </c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U1" t="s">
        <v>49</v>
      </c>
      <c r="W1" s="37" t="s">
        <v>41</v>
      </c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</row>
    <row r="2" spans="1:34">
      <c r="B2" t="s">
        <v>47</v>
      </c>
      <c r="C2" t="s">
        <v>23</v>
      </c>
      <c r="D2" t="s">
        <v>24</v>
      </c>
      <c r="E2" t="s">
        <v>25</v>
      </c>
      <c r="F2" t="s">
        <v>26</v>
      </c>
      <c r="G2" t="s">
        <v>27</v>
      </c>
      <c r="H2" t="s">
        <v>28</v>
      </c>
      <c r="I2" t="s">
        <v>29</v>
      </c>
      <c r="J2" t="s">
        <v>30</v>
      </c>
      <c r="K2" t="s">
        <v>31</v>
      </c>
      <c r="L2" t="s">
        <v>32</v>
      </c>
      <c r="M2" t="s">
        <v>33</v>
      </c>
      <c r="N2" t="s">
        <v>34</v>
      </c>
      <c r="O2" t="s">
        <v>35</v>
      </c>
      <c r="P2" t="s">
        <v>36</v>
      </c>
      <c r="Q2" t="s">
        <v>37</v>
      </c>
      <c r="S2" t="s">
        <v>39</v>
      </c>
      <c r="T2" t="s">
        <v>46</v>
      </c>
      <c r="U2" t="s">
        <v>23</v>
      </c>
      <c r="V2" t="s">
        <v>24</v>
      </c>
      <c r="W2" t="s">
        <v>25</v>
      </c>
      <c r="X2" t="s">
        <v>26</v>
      </c>
      <c r="Y2" t="s">
        <v>27</v>
      </c>
      <c r="Z2" t="s">
        <v>28</v>
      </c>
      <c r="AA2" t="s">
        <v>29</v>
      </c>
      <c r="AB2" t="s">
        <v>30</v>
      </c>
      <c r="AC2" t="s">
        <v>31</v>
      </c>
      <c r="AD2" t="s">
        <v>32</v>
      </c>
      <c r="AE2" t="s">
        <v>33</v>
      </c>
      <c r="AF2" t="s">
        <v>34</v>
      </c>
      <c r="AG2" t="s">
        <v>35</v>
      </c>
      <c r="AH2" t="s">
        <v>36</v>
      </c>
    </row>
    <row r="3" spans="1:34">
      <c r="A3">
        <v>1</v>
      </c>
      <c r="B3" s="23">
        <v>18264</v>
      </c>
      <c r="C3">
        <v>596961.05500000005</v>
      </c>
      <c r="D3">
        <v>2430608.4330000002</v>
      </c>
      <c r="E3">
        <v>24.7</v>
      </c>
      <c r="F3">
        <v>63.8</v>
      </c>
      <c r="G3">
        <v>15.9</v>
      </c>
      <c r="H3">
        <v>68.8</v>
      </c>
      <c r="I3">
        <v>65.7</v>
      </c>
      <c r="J3">
        <v>52.8</v>
      </c>
      <c r="K3">
        <v>81.099999999999994</v>
      </c>
      <c r="L3">
        <v>49</v>
      </c>
      <c r="M3">
        <v>84.6</v>
      </c>
      <c r="N3">
        <v>15.7</v>
      </c>
      <c r="O3">
        <v>57.4</v>
      </c>
      <c r="P3">
        <v>69</v>
      </c>
      <c r="Q3">
        <v>0</v>
      </c>
      <c r="S3">
        <v>1</v>
      </c>
      <c r="T3" s="7">
        <v>18264</v>
      </c>
      <c r="U3">
        <f>2+3/12</f>
        <v>2.25</v>
      </c>
      <c r="V3">
        <f>48+11/12</f>
        <v>48.916666666666664</v>
      </c>
      <c r="W3">
        <v>24.7</v>
      </c>
      <c r="X3">
        <v>63.8</v>
      </c>
      <c r="Y3">
        <v>15.9</v>
      </c>
      <c r="Z3">
        <v>68.8</v>
      </c>
      <c r="AA3">
        <v>65.7</v>
      </c>
      <c r="AB3">
        <v>52.8</v>
      </c>
      <c r="AC3">
        <v>81.099999999999994</v>
      </c>
      <c r="AD3">
        <v>49</v>
      </c>
      <c r="AE3">
        <v>84.6</v>
      </c>
      <c r="AF3">
        <v>15.7</v>
      </c>
      <c r="AG3">
        <v>57.4</v>
      </c>
      <c r="AH3">
        <v>69</v>
      </c>
    </row>
    <row r="4" spans="1:34">
      <c r="A4">
        <v>2</v>
      </c>
      <c r="B4" s="23">
        <v>18264</v>
      </c>
      <c r="C4">
        <v>883209.88600000006</v>
      </c>
      <c r="D4">
        <v>2417485.389</v>
      </c>
      <c r="E4">
        <v>36.9</v>
      </c>
      <c r="F4">
        <v>108.6</v>
      </c>
      <c r="G4">
        <v>14.4</v>
      </c>
      <c r="H4">
        <v>132</v>
      </c>
      <c r="I4">
        <v>65.2</v>
      </c>
      <c r="J4">
        <v>108.1</v>
      </c>
      <c r="K4">
        <v>51.4</v>
      </c>
      <c r="L4">
        <v>70.599999999999994</v>
      </c>
      <c r="M4">
        <v>100.9</v>
      </c>
      <c r="N4">
        <v>14.7</v>
      </c>
      <c r="O4">
        <v>109.9</v>
      </c>
      <c r="P4">
        <v>114.7</v>
      </c>
      <c r="Q4">
        <v>0</v>
      </c>
      <c r="S4">
        <v>2</v>
      </c>
      <c r="T4" s="7">
        <v>18264</v>
      </c>
      <c r="U4">
        <f>6+3/12</f>
        <v>6.25</v>
      </c>
      <c r="V4">
        <f>48+9/12</f>
        <v>48.75</v>
      </c>
      <c r="W4">
        <v>36.9</v>
      </c>
      <c r="X4">
        <v>108.6</v>
      </c>
      <c r="Y4">
        <v>14.4</v>
      </c>
      <c r="Z4">
        <v>132</v>
      </c>
      <c r="AA4">
        <v>65.2</v>
      </c>
      <c r="AB4">
        <v>108.1</v>
      </c>
      <c r="AC4">
        <v>51.4</v>
      </c>
      <c r="AD4">
        <v>70.599999999999994</v>
      </c>
      <c r="AE4">
        <v>100.9</v>
      </c>
      <c r="AF4">
        <v>14.7</v>
      </c>
      <c r="AG4">
        <v>109.9</v>
      </c>
      <c r="AH4">
        <v>114.7</v>
      </c>
    </row>
    <row r="5" spans="1:34">
      <c r="A5">
        <v>3</v>
      </c>
      <c r="B5" s="23">
        <v>18264</v>
      </c>
      <c r="C5">
        <v>846409.52300000004</v>
      </c>
      <c r="D5">
        <v>1814972.791</v>
      </c>
      <c r="E5">
        <v>5.3</v>
      </c>
      <c r="F5">
        <v>52.8</v>
      </c>
      <c r="G5">
        <v>56</v>
      </c>
      <c r="H5">
        <v>30.6</v>
      </c>
      <c r="I5">
        <v>4.5</v>
      </c>
      <c r="J5">
        <v>0</v>
      </c>
      <c r="K5">
        <v>0</v>
      </c>
      <c r="L5">
        <v>35.299999999999997</v>
      </c>
      <c r="M5">
        <v>42.9</v>
      </c>
      <c r="N5">
        <v>74.3</v>
      </c>
      <c r="O5">
        <v>29.1</v>
      </c>
      <c r="P5">
        <v>126.2</v>
      </c>
      <c r="Q5">
        <v>0</v>
      </c>
      <c r="S5">
        <v>3</v>
      </c>
      <c r="T5" s="7">
        <v>18264</v>
      </c>
      <c r="U5">
        <f>5+5/12</f>
        <v>5.416666666666667</v>
      </c>
      <c r="V5">
        <f>43+3/12</f>
        <v>43.25</v>
      </c>
      <c r="W5">
        <v>5.3</v>
      </c>
      <c r="X5">
        <v>52.8</v>
      </c>
      <c r="Y5">
        <v>56</v>
      </c>
      <c r="Z5">
        <v>30.6</v>
      </c>
      <c r="AA5">
        <v>4.5</v>
      </c>
      <c r="AB5">
        <v>0</v>
      </c>
      <c r="AC5">
        <v>0</v>
      </c>
      <c r="AD5">
        <v>35.299999999999997</v>
      </c>
      <c r="AE5">
        <v>42.9</v>
      </c>
      <c r="AF5">
        <v>74.3</v>
      </c>
      <c r="AG5">
        <v>29.1</v>
      </c>
      <c r="AH5">
        <v>126.2</v>
      </c>
    </row>
    <row r="6" spans="1:34">
      <c r="A6">
        <v>4</v>
      </c>
      <c r="B6" s="23">
        <v>18264</v>
      </c>
      <c r="C6">
        <v>917741.93700000003</v>
      </c>
      <c r="D6">
        <v>2159995.3620000002</v>
      </c>
      <c r="E6">
        <v>34.4</v>
      </c>
      <c r="F6">
        <v>101.4</v>
      </c>
      <c r="G6">
        <v>0</v>
      </c>
      <c r="H6">
        <v>61.3</v>
      </c>
      <c r="I6">
        <v>78.7</v>
      </c>
      <c r="J6">
        <v>47.9</v>
      </c>
      <c r="K6">
        <v>19.7</v>
      </c>
      <c r="L6">
        <v>136.6</v>
      </c>
      <c r="M6">
        <v>113.4</v>
      </c>
      <c r="N6">
        <v>14.6</v>
      </c>
      <c r="O6">
        <v>287</v>
      </c>
      <c r="P6">
        <v>58.9</v>
      </c>
      <c r="Q6">
        <v>0</v>
      </c>
      <c r="S6">
        <v>4</v>
      </c>
      <c r="T6" s="7">
        <v>18264</v>
      </c>
      <c r="U6">
        <f>6+5/12</f>
        <v>6.416666666666667</v>
      </c>
      <c r="V6">
        <f>46+5/12</f>
        <v>46.416666666666664</v>
      </c>
      <c r="W6">
        <v>34.4</v>
      </c>
      <c r="X6">
        <v>101.4</v>
      </c>
      <c r="Y6">
        <v>0</v>
      </c>
      <c r="Z6">
        <v>61.3</v>
      </c>
      <c r="AA6">
        <v>78.7</v>
      </c>
      <c r="AB6">
        <v>47.9</v>
      </c>
      <c r="AC6">
        <v>19.7</v>
      </c>
      <c r="AD6">
        <v>136.6</v>
      </c>
      <c r="AE6">
        <v>113.4</v>
      </c>
      <c r="AF6">
        <v>14.6</v>
      </c>
      <c r="AG6">
        <v>287</v>
      </c>
      <c r="AH6">
        <v>58.9</v>
      </c>
    </row>
    <row r="7" spans="1:34">
      <c r="A7">
        <v>5</v>
      </c>
      <c r="B7" s="23">
        <v>18264</v>
      </c>
      <c r="C7">
        <v>367857.06300000002</v>
      </c>
      <c r="D7">
        <v>1985282.4909999999</v>
      </c>
      <c r="E7">
        <v>25.7</v>
      </c>
      <c r="F7">
        <v>104.1</v>
      </c>
      <c r="G7">
        <v>39.1</v>
      </c>
      <c r="H7">
        <v>63.4</v>
      </c>
      <c r="I7">
        <v>54.8</v>
      </c>
      <c r="J7">
        <v>59.6</v>
      </c>
      <c r="K7">
        <v>14.2</v>
      </c>
      <c r="L7">
        <v>130.4</v>
      </c>
      <c r="M7">
        <v>36.6</v>
      </c>
      <c r="N7">
        <v>43.8</v>
      </c>
      <c r="O7">
        <v>151.30000000000001</v>
      </c>
      <c r="P7">
        <v>133.80000000000001</v>
      </c>
      <c r="Q7">
        <v>0</v>
      </c>
      <c r="S7">
        <v>5</v>
      </c>
      <c r="T7" s="7">
        <v>18264</v>
      </c>
      <c r="U7">
        <f>0-7/12</f>
        <v>-0.58333333333333337</v>
      </c>
      <c r="V7">
        <f>44+9/12</f>
        <v>44.75</v>
      </c>
      <c r="W7">
        <v>25.7</v>
      </c>
      <c r="X7">
        <v>104.1</v>
      </c>
      <c r="Y7">
        <v>39.1</v>
      </c>
      <c r="Z7">
        <v>63.4</v>
      </c>
      <c r="AA7">
        <v>54.8</v>
      </c>
      <c r="AB7">
        <v>59.6</v>
      </c>
      <c r="AC7">
        <v>14.2</v>
      </c>
      <c r="AD7">
        <v>130.4</v>
      </c>
      <c r="AE7">
        <v>36.6</v>
      </c>
      <c r="AF7">
        <v>43.8</v>
      </c>
      <c r="AG7">
        <v>151.30000000000001</v>
      </c>
      <c r="AH7">
        <v>133.80000000000001</v>
      </c>
    </row>
    <row r="8" spans="1:34">
      <c r="A8">
        <v>6</v>
      </c>
      <c r="B8" s="23">
        <v>18264</v>
      </c>
      <c r="C8">
        <v>94409.092000000004</v>
      </c>
      <c r="D8">
        <v>2398150.0180000002</v>
      </c>
      <c r="E8">
        <v>37.1</v>
      </c>
      <c r="F8">
        <v>208.6</v>
      </c>
      <c r="G8">
        <v>58.7</v>
      </c>
      <c r="H8">
        <v>69.7</v>
      </c>
      <c r="I8">
        <v>72.8</v>
      </c>
      <c r="J8">
        <v>39.200000000000003</v>
      </c>
      <c r="K8">
        <v>69.599999999999994</v>
      </c>
      <c r="L8">
        <v>126.7</v>
      </c>
      <c r="M8">
        <v>120.4</v>
      </c>
      <c r="N8">
        <v>52.3</v>
      </c>
      <c r="O8">
        <v>207.6</v>
      </c>
      <c r="P8">
        <v>196.8</v>
      </c>
      <c r="Q8">
        <v>0</v>
      </c>
      <c r="S8">
        <v>6</v>
      </c>
      <c r="T8" s="7">
        <v>18264</v>
      </c>
      <c r="U8">
        <f>-4-5/12</f>
        <v>-4.416666666666667</v>
      </c>
      <c r="V8">
        <f>48+5/12</f>
        <v>48.416666666666664</v>
      </c>
      <c r="W8">
        <v>37.1</v>
      </c>
      <c r="X8">
        <v>208.6</v>
      </c>
      <c r="Y8">
        <v>58.7</v>
      </c>
      <c r="Z8">
        <v>69.7</v>
      </c>
      <c r="AA8">
        <v>72.8</v>
      </c>
      <c r="AB8">
        <v>39.200000000000003</v>
      </c>
      <c r="AC8">
        <v>69.599999999999994</v>
      </c>
      <c r="AD8">
        <v>126.7</v>
      </c>
      <c r="AE8">
        <v>120.4</v>
      </c>
      <c r="AF8">
        <v>52.3</v>
      </c>
      <c r="AG8">
        <v>207.6</v>
      </c>
      <c r="AH8">
        <v>196.8</v>
      </c>
    </row>
    <row r="9" spans="1:34">
      <c r="A9">
        <v>7</v>
      </c>
      <c r="B9" s="23">
        <v>18264</v>
      </c>
      <c r="C9">
        <v>650368.45499999996</v>
      </c>
      <c r="D9">
        <v>2628027.9440000001</v>
      </c>
      <c r="E9">
        <v>46.9</v>
      </c>
      <c r="F9">
        <v>108.8</v>
      </c>
      <c r="G9">
        <v>16.2</v>
      </c>
      <c r="H9">
        <v>72</v>
      </c>
      <c r="I9">
        <v>49.4</v>
      </c>
      <c r="J9">
        <v>48.9</v>
      </c>
      <c r="K9">
        <v>78.3</v>
      </c>
      <c r="L9">
        <v>73</v>
      </c>
      <c r="M9">
        <v>80.400000000000006</v>
      </c>
      <c r="N9">
        <v>37.299999999999997</v>
      </c>
      <c r="O9">
        <v>126.2</v>
      </c>
      <c r="P9">
        <v>86.7</v>
      </c>
      <c r="Q9">
        <v>0</v>
      </c>
      <c r="S9">
        <v>7</v>
      </c>
      <c r="T9" s="7">
        <v>18264</v>
      </c>
      <c r="U9">
        <f>3+1/12</f>
        <v>3.0833333333333335</v>
      </c>
      <c r="V9">
        <f>50+7/12</f>
        <v>50.583333333333336</v>
      </c>
      <c r="W9">
        <v>46.9</v>
      </c>
      <c r="X9">
        <v>108.8</v>
      </c>
      <c r="Y9">
        <v>16.2</v>
      </c>
      <c r="Z9">
        <v>72</v>
      </c>
      <c r="AA9">
        <v>49.4</v>
      </c>
      <c r="AB9">
        <v>48.9</v>
      </c>
      <c r="AC9">
        <v>78.3</v>
      </c>
      <c r="AD9">
        <v>73</v>
      </c>
      <c r="AE9">
        <v>80.400000000000006</v>
      </c>
      <c r="AF9">
        <v>37.299999999999997</v>
      </c>
      <c r="AG9">
        <v>126.2</v>
      </c>
      <c r="AH9">
        <v>86.7</v>
      </c>
    </row>
    <row r="10" spans="1:34">
      <c r="A10" t="s">
        <v>38</v>
      </c>
    </row>
    <row r="11" spans="1:34">
      <c r="A11">
        <v>1</v>
      </c>
      <c r="B11" s="23">
        <v>18264</v>
      </c>
      <c r="C11">
        <v>648298</v>
      </c>
      <c r="D11">
        <v>6863982</v>
      </c>
      <c r="E11">
        <v>24.7</v>
      </c>
      <c r="F11">
        <v>63.8</v>
      </c>
      <c r="G11">
        <v>15.9</v>
      </c>
      <c r="H11">
        <v>68.8</v>
      </c>
      <c r="I11">
        <v>65.7</v>
      </c>
      <c r="J11">
        <v>52.8</v>
      </c>
      <c r="K11">
        <v>81.099999999999994</v>
      </c>
      <c r="L11">
        <v>49</v>
      </c>
      <c r="M11">
        <v>84.6</v>
      </c>
      <c r="N11">
        <v>15.7</v>
      </c>
      <c r="O11">
        <v>57.4</v>
      </c>
      <c r="P11">
        <v>69</v>
      </c>
      <c r="Q11">
        <v>0</v>
      </c>
      <c r="S11" t="s">
        <v>42</v>
      </c>
    </row>
    <row r="12" spans="1:34">
      <c r="A12">
        <v>2</v>
      </c>
      <c r="B12" s="23">
        <v>18264</v>
      </c>
      <c r="C12">
        <v>934238</v>
      </c>
      <c r="D12">
        <v>6848432</v>
      </c>
      <c r="E12">
        <v>36.9</v>
      </c>
      <c r="F12">
        <v>108.6</v>
      </c>
      <c r="G12">
        <v>14.4</v>
      </c>
      <c r="H12">
        <v>132</v>
      </c>
      <c r="I12">
        <v>65.2</v>
      </c>
      <c r="J12">
        <v>108.1</v>
      </c>
      <c r="K12">
        <v>51.4</v>
      </c>
      <c r="L12">
        <v>70.599999999999994</v>
      </c>
      <c r="M12">
        <v>100.9</v>
      </c>
      <c r="N12">
        <v>14.7</v>
      </c>
      <c r="O12">
        <v>109.9</v>
      </c>
      <c r="P12">
        <v>114.7</v>
      </c>
      <c r="Q12">
        <v>0</v>
      </c>
    </row>
    <row r="13" spans="1:34">
      <c r="A13">
        <v>3</v>
      </c>
      <c r="B13" s="23">
        <v>18264</v>
      </c>
      <c r="C13">
        <v>892299</v>
      </c>
      <c r="D13">
        <v>6246795</v>
      </c>
      <c r="E13">
        <v>5.3</v>
      </c>
      <c r="F13">
        <v>52.8</v>
      </c>
      <c r="G13">
        <v>56</v>
      </c>
      <c r="H13">
        <v>30.6</v>
      </c>
      <c r="I13">
        <v>4.5</v>
      </c>
      <c r="J13">
        <v>0</v>
      </c>
      <c r="K13">
        <v>0</v>
      </c>
      <c r="L13">
        <v>35.299999999999997</v>
      </c>
      <c r="M13">
        <v>42.9</v>
      </c>
      <c r="N13">
        <v>74.3</v>
      </c>
      <c r="O13">
        <v>29.1</v>
      </c>
      <c r="P13">
        <v>126.2</v>
      </c>
      <c r="Q13">
        <v>0</v>
      </c>
      <c r="V13" t="s">
        <v>55</v>
      </c>
    </row>
    <row r="14" spans="1:34">
      <c r="A14">
        <v>4</v>
      </c>
      <c r="B14" s="23">
        <v>18264</v>
      </c>
      <c r="C14">
        <v>966523</v>
      </c>
      <c r="D14">
        <v>6590851</v>
      </c>
      <c r="E14">
        <v>34.4</v>
      </c>
      <c r="F14">
        <v>101.4</v>
      </c>
      <c r="G14">
        <v>0</v>
      </c>
      <c r="H14">
        <v>61.3</v>
      </c>
      <c r="I14">
        <v>78.7</v>
      </c>
      <c r="J14">
        <v>47.9</v>
      </c>
      <c r="K14">
        <v>19.7</v>
      </c>
      <c r="L14">
        <v>136.6</v>
      </c>
      <c r="M14">
        <v>113.4</v>
      </c>
      <c r="N14">
        <v>14.6</v>
      </c>
      <c r="O14">
        <v>287</v>
      </c>
      <c r="P14">
        <v>58.9</v>
      </c>
      <c r="Q14">
        <v>0</v>
      </c>
      <c r="U14">
        <f>(U3+11)*6+0.5</f>
        <v>80</v>
      </c>
      <c r="V14">
        <f>(V3-34)*6+0.5</f>
        <v>89.999999999999986</v>
      </c>
    </row>
    <row r="15" spans="1:34">
      <c r="A15">
        <v>5</v>
      </c>
      <c r="B15" s="23">
        <v>18264</v>
      </c>
      <c r="C15">
        <v>415691</v>
      </c>
      <c r="D15">
        <v>6420934</v>
      </c>
      <c r="E15">
        <v>25.7</v>
      </c>
      <c r="F15">
        <v>104.1</v>
      </c>
      <c r="G15">
        <v>39.1</v>
      </c>
      <c r="H15">
        <v>63.4</v>
      </c>
      <c r="I15">
        <v>54.8</v>
      </c>
      <c r="J15">
        <v>59.6</v>
      </c>
      <c r="K15">
        <v>14.2</v>
      </c>
      <c r="L15">
        <v>130.4</v>
      </c>
      <c r="M15">
        <v>36.6</v>
      </c>
      <c r="N15">
        <v>43.8</v>
      </c>
      <c r="O15">
        <v>151.30000000000001</v>
      </c>
      <c r="P15">
        <v>133.80000000000001</v>
      </c>
      <c r="Q15">
        <v>0</v>
      </c>
      <c r="U15">
        <f t="shared" ref="U15:U20" si="0">(U4+11)*6+0.5</f>
        <v>104</v>
      </c>
      <c r="V15">
        <f t="shared" ref="V15:V20" si="1">(V4-34)*6+0.5</f>
        <v>89</v>
      </c>
    </row>
    <row r="16" spans="1:34">
      <c r="A16">
        <v>6</v>
      </c>
      <c r="B16" s="23">
        <v>18264</v>
      </c>
      <c r="C16">
        <v>145829</v>
      </c>
      <c r="D16">
        <v>6835663</v>
      </c>
      <c r="E16">
        <v>37.1</v>
      </c>
      <c r="F16">
        <v>208.6</v>
      </c>
      <c r="G16">
        <v>58.7</v>
      </c>
      <c r="H16">
        <v>69.7</v>
      </c>
      <c r="I16">
        <v>72.8</v>
      </c>
      <c r="J16">
        <v>39.200000000000003</v>
      </c>
      <c r="K16">
        <v>69.599999999999994</v>
      </c>
      <c r="L16">
        <v>126.7</v>
      </c>
      <c r="M16">
        <v>120.4</v>
      </c>
      <c r="N16">
        <v>52.3</v>
      </c>
      <c r="O16">
        <v>207.6</v>
      </c>
      <c r="P16">
        <v>196.8</v>
      </c>
      <c r="Q16">
        <v>0</v>
      </c>
      <c r="U16">
        <f t="shared" si="0"/>
        <v>99</v>
      </c>
      <c r="V16">
        <f t="shared" si="1"/>
        <v>56</v>
      </c>
    </row>
    <row r="17" spans="1:34">
      <c r="A17">
        <v>7</v>
      </c>
      <c r="B17" s="23">
        <v>18264</v>
      </c>
      <c r="C17">
        <v>703334</v>
      </c>
      <c r="D17">
        <v>7060836</v>
      </c>
      <c r="E17">
        <v>46.9</v>
      </c>
      <c r="F17">
        <v>108.8</v>
      </c>
      <c r="G17">
        <v>16.2</v>
      </c>
      <c r="H17">
        <v>72</v>
      </c>
      <c r="I17">
        <v>49.4</v>
      </c>
      <c r="J17">
        <v>48.9</v>
      </c>
      <c r="K17">
        <v>78.3</v>
      </c>
      <c r="L17">
        <v>73</v>
      </c>
      <c r="M17">
        <v>80.400000000000006</v>
      </c>
      <c r="N17">
        <v>37.299999999999997</v>
      </c>
      <c r="O17">
        <v>126.2</v>
      </c>
      <c r="P17">
        <v>86.7</v>
      </c>
      <c r="Q17">
        <v>0</v>
      </c>
      <c r="U17">
        <f t="shared" si="0"/>
        <v>105</v>
      </c>
      <c r="V17">
        <f t="shared" si="1"/>
        <v>74.999999999999986</v>
      </c>
    </row>
    <row r="18" spans="1:34">
      <c r="J18" s="4"/>
      <c r="U18">
        <f t="shared" si="0"/>
        <v>63</v>
      </c>
      <c r="V18">
        <f t="shared" si="1"/>
        <v>65</v>
      </c>
    </row>
    <row r="19" spans="1:34">
      <c r="A19" t="s">
        <v>44</v>
      </c>
      <c r="E19" s="5">
        <f>E11-E3</f>
        <v>0</v>
      </c>
      <c r="F19" s="5">
        <f t="shared" ref="F19:Q19" si="2">F11-F3</f>
        <v>0</v>
      </c>
      <c r="G19" s="5">
        <f t="shared" si="2"/>
        <v>0</v>
      </c>
      <c r="H19" s="5">
        <f t="shared" si="2"/>
        <v>0</v>
      </c>
      <c r="I19" s="5">
        <f t="shared" si="2"/>
        <v>0</v>
      </c>
      <c r="J19" s="5">
        <f t="shared" si="2"/>
        <v>0</v>
      </c>
      <c r="K19" s="5">
        <f t="shared" si="2"/>
        <v>0</v>
      </c>
      <c r="L19" s="5">
        <f t="shared" si="2"/>
        <v>0</v>
      </c>
      <c r="M19" s="5">
        <f t="shared" si="2"/>
        <v>0</v>
      </c>
      <c r="N19" s="5">
        <f t="shared" si="2"/>
        <v>0</v>
      </c>
      <c r="O19" s="5">
        <f t="shared" si="2"/>
        <v>0</v>
      </c>
      <c r="P19" s="5">
        <f t="shared" si="2"/>
        <v>0</v>
      </c>
      <c r="Q19" s="5">
        <f t="shared" si="2"/>
        <v>0</v>
      </c>
      <c r="U19">
        <f t="shared" si="0"/>
        <v>40</v>
      </c>
      <c r="V19">
        <f t="shared" si="1"/>
        <v>86.999999999999986</v>
      </c>
    </row>
    <row r="20" spans="1:34">
      <c r="E20" s="5">
        <f t="shared" ref="E20:Q20" si="3">E12-E4</f>
        <v>0</v>
      </c>
      <c r="F20" s="5">
        <f t="shared" si="3"/>
        <v>0</v>
      </c>
      <c r="G20" s="5">
        <f t="shared" si="3"/>
        <v>0</v>
      </c>
      <c r="H20" s="5">
        <f t="shared" si="3"/>
        <v>0</v>
      </c>
      <c r="I20" s="5">
        <f t="shared" si="3"/>
        <v>0</v>
      </c>
      <c r="J20" s="5">
        <f t="shared" si="3"/>
        <v>0</v>
      </c>
      <c r="K20" s="5">
        <f t="shared" si="3"/>
        <v>0</v>
      </c>
      <c r="L20" s="5">
        <f t="shared" si="3"/>
        <v>0</v>
      </c>
      <c r="M20" s="5">
        <f t="shared" si="3"/>
        <v>0</v>
      </c>
      <c r="N20" s="5">
        <f t="shared" si="3"/>
        <v>0</v>
      </c>
      <c r="O20" s="5">
        <f t="shared" si="3"/>
        <v>0</v>
      </c>
      <c r="P20" s="5">
        <f t="shared" si="3"/>
        <v>0</v>
      </c>
      <c r="Q20" s="5">
        <f t="shared" si="3"/>
        <v>0</v>
      </c>
      <c r="U20">
        <f t="shared" si="0"/>
        <v>85</v>
      </c>
      <c r="V20">
        <f t="shared" si="1"/>
        <v>100.00000000000001</v>
      </c>
    </row>
    <row r="21" spans="1:34">
      <c r="E21" s="5">
        <f t="shared" ref="E21:Q21" si="4">E13-E5</f>
        <v>0</v>
      </c>
      <c r="F21" s="5">
        <f t="shared" si="4"/>
        <v>0</v>
      </c>
      <c r="G21" s="5">
        <f t="shared" si="4"/>
        <v>0</v>
      </c>
      <c r="H21" s="5">
        <f t="shared" si="4"/>
        <v>0</v>
      </c>
      <c r="I21" s="5">
        <f t="shared" si="4"/>
        <v>0</v>
      </c>
      <c r="J21" s="5">
        <f t="shared" si="4"/>
        <v>0</v>
      </c>
      <c r="K21" s="5">
        <f t="shared" si="4"/>
        <v>0</v>
      </c>
      <c r="L21" s="5">
        <f t="shared" si="4"/>
        <v>0</v>
      </c>
      <c r="M21" s="5">
        <f t="shared" si="4"/>
        <v>0</v>
      </c>
      <c r="N21" s="5">
        <f t="shared" si="4"/>
        <v>0</v>
      </c>
      <c r="O21" s="5">
        <f t="shared" si="4"/>
        <v>0</v>
      </c>
      <c r="P21" s="5">
        <f t="shared" si="4"/>
        <v>0</v>
      </c>
      <c r="Q21" s="5">
        <f t="shared" si="4"/>
        <v>0</v>
      </c>
    </row>
    <row r="22" spans="1:34">
      <c r="E22" s="5">
        <f t="shared" ref="E22:Q22" si="5">E14-E6</f>
        <v>0</v>
      </c>
      <c r="F22" s="5">
        <f t="shared" si="5"/>
        <v>0</v>
      </c>
      <c r="G22" s="5">
        <f t="shared" si="5"/>
        <v>0</v>
      </c>
      <c r="H22" s="5">
        <f t="shared" si="5"/>
        <v>0</v>
      </c>
      <c r="I22" s="5">
        <f t="shared" si="5"/>
        <v>0</v>
      </c>
      <c r="J22" s="5">
        <f t="shared" si="5"/>
        <v>0</v>
      </c>
      <c r="K22" s="5">
        <f t="shared" si="5"/>
        <v>0</v>
      </c>
      <c r="L22" s="5">
        <f t="shared" si="5"/>
        <v>0</v>
      </c>
      <c r="M22" s="5">
        <f t="shared" si="5"/>
        <v>0</v>
      </c>
      <c r="N22" s="5">
        <f t="shared" si="5"/>
        <v>0</v>
      </c>
      <c r="O22" s="5">
        <f t="shared" si="5"/>
        <v>0</v>
      </c>
      <c r="P22" s="5">
        <f t="shared" si="5"/>
        <v>0</v>
      </c>
      <c r="Q22" s="5">
        <f t="shared" si="5"/>
        <v>0</v>
      </c>
      <c r="T22" t="s">
        <v>42</v>
      </c>
      <c r="W22">
        <f>W3-E28</f>
        <v>0</v>
      </c>
      <c r="X22">
        <f t="shared" ref="X22:AH22" si="6">X3-F28</f>
        <v>0</v>
      </c>
      <c r="Y22">
        <f t="shared" si="6"/>
        <v>0</v>
      </c>
      <c r="Z22">
        <f t="shared" si="6"/>
        <v>0</v>
      </c>
      <c r="AA22">
        <f t="shared" si="6"/>
        <v>0</v>
      </c>
      <c r="AB22">
        <f t="shared" si="6"/>
        <v>0</v>
      </c>
      <c r="AC22">
        <f t="shared" si="6"/>
        <v>0</v>
      </c>
      <c r="AD22">
        <f t="shared" si="6"/>
        <v>0</v>
      </c>
      <c r="AE22">
        <f t="shared" si="6"/>
        <v>0</v>
      </c>
      <c r="AF22">
        <f t="shared" si="6"/>
        <v>0</v>
      </c>
      <c r="AG22">
        <f t="shared" si="6"/>
        <v>0</v>
      </c>
      <c r="AH22">
        <f t="shared" si="6"/>
        <v>0</v>
      </c>
    </row>
    <row r="23" spans="1:34">
      <c r="E23" s="5">
        <f t="shared" ref="E23:Q23" si="7">E15-E7</f>
        <v>0</v>
      </c>
      <c r="F23" s="5">
        <f t="shared" si="7"/>
        <v>0</v>
      </c>
      <c r="G23" s="5">
        <f t="shared" si="7"/>
        <v>0</v>
      </c>
      <c r="H23" s="5">
        <f t="shared" si="7"/>
        <v>0</v>
      </c>
      <c r="I23" s="5">
        <f t="shared" si="7"/>
        <v>0</v>
      </c>
      <c r="J23" s="5">
        <f t="shared" si="7"/>
        <v>0</v>
      </c>
      <c r="K23" s="5">
        <f t="shared" si="7"/>
        <v>0</v>
      </c>
      <c r="L23" s="5">
        <f t="shared" si="7"/>
        <v>0</v>
      </c>
      <c r="M23" s="5">
        <f t="shared" si="7"/>
        <v>0</v>
      </c>
      <c r="N23" s="5">
        <f t="shared" si="7"/>
        <v>0</v>
      </c>
      <c r="O23" s="5">
        <f t="shared" si="7"/>
        <v>0</v>
      </c>
      <c r="P23" s="5">
        <f t="shared" si="7"/>
        <v>0</v>
      </c>
      <c r="Q23" s="5">
        <f t="shared" si="7"/>
        <v>0</v>
      </c>
      <c r="W23">
        <f t="shared" ref="W23:W28" si="8">W4-E29</f>
        <v>0</v>
      </c>
      <c r="X23">
        <f t="shared" ref="X23:X28" si="9">X4-F29</f>
        <v>0</v>
      </c>
      <c r="Y23">
        <f t="shared" ref="Y23:Y28" si="10">Y4-G29</f>
        <v>0</v>
      </c>
      <c r="Z23">
        <f t="shared" ref="Z23:Z28" si="11">Z4-H29</f>
        <v>0</v>
      </c>
      <c r="AA23">
        <f t="shared" ref="AA23:AA28" si="12">AA4-I29</f>
        <v>0</v>
      </c>
      <c r="AB23">
        <f t="shared" ref="AB23:AB28" si="13">AB4-J29</f>
        <v>0</v>
      </c>
      <c r="AC23">
        <f t="shared" ref="AC23:AC28" si="14">AC4-K29</f>
        <v>0</v>
      </c>
      <c r="AD23">
        <f t="shared" ref="AD23:AD28" si="15">AD4-L29</f>
        <v>0</v>
      </c>
      <c r="AE23">
        <f t="shared" ref="AE23:AE28" si="16">AE4-M29</f>
        <v>0</v>
      </c>
      <c r="AF23">
        <f t="shared" ref="AF23:AF28" si="17">AF4-N29</f>
        <v>0</v>
      </c>
      <c r="AG23">
        <f t="shared" ref="AG23:AG28" si="18">AG4-O29</f>
        <v>0</v>
      </c>
      <c r="AH23">
        <f t="shared" ref="AH23:AH28" si="19">AH4-P29</f>
        <v>0</v>
      </c>
    </row>
    <row r="24" spans="1:34">
      <c r="E24" s="5">
        <f t="shared" ref="E24:Q24" si="20">E16-E8</f>
        <v>0</v>
      </c>
      <c r="F24" s="5">
        <f t="shared" si="20"/>
        <v>0</v>
      </c>
      <c r="G24" s="5">
        <f t="shared" si="20"/>
        <v>0</v>
      </c>
      <c r="H24" s="5">
        <f t="shared" si="20"/>
        <v>0</v>
      </c>
      <c r="I24" s="5">
        <f t="shared" si="20"/>
        <v>0</v>
      </c>
      <c r="J24" s="5">
        <f t="shared" si="20"/>
        <v>0</v>
      </c>
      <c r="K24" s="5">
        <f t="shared" si="20"/>
        <v>0</v>
      </c>
      <c r="L24" s="5">
        <f t="shared" si="20"/>
        <v>0</v>
      </c>
      <c r="M24" s="5">
        <f t="shared" si="20"/>
        <v>0</v>
      </c>
      <c r="N24" s="5">
        <f t="shared" si="20"/>
        <v>0</v>
      </c>
      <c r="O24" s="5">
        <f t="shared" si="20"/>
        <v>0</v>
      </c>
      <c r="P24" s="5">
        <f t="shared" si="20"/>
        <v>0</v>
      </c>
      <c r="Q24" s="5">
        <f t="shared" si="20"/>
        <v>0</v>
      </c>
      <c r="U24" s="23"/>
      <c r="W24">
        <f t="shared" si="8"/>
        <v>0</v>
      </c>
      <c r="X24">
        <f t="shared" si="9"/>
        <v>0</v>
      </c>
      <c r="Y24">
        <f t="shared" si="10"/>
        <v>0</v>
      </c>
      <c r="Z24">
        <f t="shared" si="11"/>
        <v>0</v>
      </c>
      <c r="AA24">
        <f t="shared" si="12"/>
        <v>0</v>
      </c>
      <c r="AB24">
        <f t="shared" si="13"/>
        <v>0</v>
      </c>
      <c r="AC24">
        <f t="shared" si="14"/>
        <v>0</v>
      </c>
      <c r="AD24">
        <f t="shared" si="15"/>
        <v>0</v>
      </c>
      <c r="AE24">
        <f t="shared" si="16"/>
        <v>0</v>
      </c>
      <c r="AF24">
        <f t="shared" si="17"/>
        <v>0</v>
      </c>
      <c r="AG24">
        <f t="shared" si="18"/>
        <v>0</v>
      </c>
      <c r="AH24">
        <f t="shared" si="19"/>
        <v>0</v>
      </c>
    </row>
    <row r="25" spans="1:34">
      <c r="E25" s="5">
        <f t="shared" ref="E25:Q25" si="21">E17-E9</f>
        <v>0</v>
      </c>
      <c r="F25" s="5">
        <f t="shared" si="21"/>
        <v>0</v>
      </c>
      <c r="G25" s="5">
        <f t="shared" si="21"/>
        <v>0</v>
      </c>
      <c r="H25" s="5">
        <f t="shared" si="21"/>
        <v>0</v>
      </c>
      <c r="I25" s="5">
        <f t="shared" si="21"/>
        <v>0</v>
      </c>
      <c r="J25" s="5">
        <f t="shared" si="21"/>
        <v>0</v>
      </c>
      <c r="K25" s="5">
        <f t="shared" si="21"/>
        <v>0</v>
      </c>
      <c r="L25" s="5">
        <f t="shared" si="21"/>
        <v>0</v>
      </c>
      <c r="M25" s="5">
        <f t="shared" si="21"/>
        <v>0</v>
      </c>
      <c r="N25" s="5">
        <f t="shared" si="21"/>
        <v>0</v>
      </c>
      <c r="O25" s="5">
        <f t="shared" si="21"/>
        <v>0</v>
      </c>
      <c r="P25" s="5">
        <f t="shared" si="21"/>
        <v>0</v>
      </c>
      <c r="Q25" s="5">
        <f t="shared" si="21"/>
        <v>0</v>
      </c>
      <c r="U25" s="23"/>
      <c r="W25">
        <f t="shared" si="8"/>
        <v>0</v>
      </c>
      <c r="X25">
        <f t="shared" si="9"/>
        <v>0</v>
      </c>
      <c r="Y25">
        <f t="shared" si="10"/>
        <v>0</v>
      </c>
      <c r="Z25">
        <f t="shared" si="11"/>
        <v>0</v>
      </c>
      <c r="AA25">
        <f t="shared" si="12"/>
        <v>0</v>
      </c>
      <c r="AB25">
        <f t="shared" si="13"/>
        <v>0</v>
      </c>
      <c r="AC25">
        <f t="shared" si="14"/>
        <v>0</v>
      </c>
      <c r="AD25">
        <f t="shared" si="15"/>
        <v>0</v>
      </c>
      <c r="AE25">
        <f t="shared" si="16"/>
        <v>0</v>
      </c>
      <c r="AF25">
        <f t="shared" si="17"/>
        <v>0</v>
      </c>
      <c r="AG25">
        <f t="shared" si="18"/>
        <v>0</v>
      </c>
      <c r="AH25">
        <f t="shared" si="19"/>
        <v>0</v>
      </c>
    </row>
    <row r="26" spans="1:34">
      <c r="U26" s="23"/>
      <c r="W26">
        <f t="shared" si="8"/>
        <v>0</v>
      </c>
      <c r="X26">
        <f t="shared" si="9"/>
        <v>0</v>
      </c>
      <c r="Y26">
        <f t="shared" si="10"/>
        <v>0</v>
      </c>
      <c r="Z26">
        <f t="shared" si="11"/>
        <v>0</v>
      </c>
      <c r="AA26">
        <f t="shared" si="12"/>
        <v>0</v>
      </c>
      <c r="AB26">
        <f t="shared" si="13"/>
        <v>0</v>
      </c>
      <c r="AC26">
        <f t="shared" si="14"/>
        <v>0</v>
      </c>
      <c r="AD26">
        <f t="shared" si="15"/>
        <v>0</v>
      </c>
      <c r="AE26">
        <f t="shared" si="16"/>
        <v>0</v>
      </c>
      <c r="AF26">
        <f t="shared" si="17"/>
        <v>0</v>
      </c>
      <c r="AG26">
        <f t="shared" si="18"/>
        <v>0</v>
      </c>
      <c r="AH26">
        <f t="shared" si="19"/>
        <v>0</v>
      </c>
    </row>
    <row r="27" spans="1:34">
      <c r="A27" t="s">
        <v>43</v>
      </c>
      <c r="U27" s="23"/>
      <c r="W27">
        <f t="shared" si="8"/>
        <v>0</v>
      </c>
      <c r="X27">
        <f t="shared" si="9"/>
        <v>0</v>
      </c>
      <c r="Y27">
        <f t="shared" si="10"/>
        <v>0</v>
      </c>
      <c r="Z27">
        <f t="shared" si="11"/>
        <v>0</v>
      </c>
      <c r="AA27">
        <f t="shared" si="12"/>
        <v>0</v>
      </c>
      <c r="AB27">
        <f t="shared" si="13"/>
        <v>0</v>
      </c>
      <c r="AC27">
        <f t="shared" si="14"/>
        <v>0</v>
      </c>
      <c r="AD27">
        <f t="shared" si="15"/>
        <v>0</v>
      </c>
      <c r="AE27">
        <f t="shared" si="16"/>
        <v>0</v>
      </c>
      <c r="AF27">
        <f t="shared" si="17"/>
        <v>0</v>
      </c>
      <c r="AG27">
        <f t="shared" si="18"/>
        <v>0</v>
      </c>
      <c r="AH27">
        <f t="shared" si="19"/>
        <v>0</v>
      </c>
    </row>
    <row r="28" spans="1:34">
      <c r="A28">
        <v>1</v>
      </c>
      <c r="B28" s="23">
        <v>18264</v>
      </c>
      <c r="C28">
        <v>2.2951008700000002</v>
      </c>
      <c r="D28">
        <v>48.873782149999997</v>
      </c>
      <c r="E28">
        <v>24.7</v>
      </c>
      <c r="F28">
        <v>63.8</v>
      </c>
      <c r="G28">
        <v>15.9</v>
      </c>
      <c r="H28">
        <v>68.8</v>
      </c>
      <c r="I28">
        <v>65.7</v>
      </c>
      <c r="J28">
        <v>52.8</v>
      </c>
      <c r="K28">
        <v>81.099999999999994</v>
      </c>
      <c r="L28">
        <v>49</v>
      </c>
      <c r="M28">
        <v>84.6</v>
      </c>
      <c r="N28">
        <v>15.7</v>
      </c>
      <c r="O28">
        <v>57.4</v>
      </c>
      <c r="P28">
        <v>69</v>
      </c>
      <c r="Q28">
        <v>0</v>
      </c>
      <c r="U28" s="23"/>
      <c r="W28">
        <f t="shared" si="8"/>
        <v>0</v>
      </c>
      <c r="X28">
        <f t="shared" si="9"/>
        <v>0</v>
      </c>
      <c r="Y28">
        <f t="shared" si="10"/>
        <v>0</v>
      </c>
      <c r="Z28">
        <f t="shared" si="11"/>
        <v>0</v>
      </c>
      <c r="AA28">
        <f t="shared" si="12"/>
        <v>0</v>
      </c>
      <c r="AB28">
        <f t="shared" si="13"/>
        <v>0</v>
      </c>
      <c r="AC28">
        <f t="shared" si="14"/>
        <v>0</v>
      </c>
      <c r="AD28">
        <f t="shared" si="15"/>
        <v>0</v>
      </c>
      <c r="AE28">
        <f t="shared" si="16"/>
        <v>0</v>
      </c>
      <c r="AF28">
        <f t="shared" si="17"/>
        <v>0</v>
      </c>
      <c r="AG28">
        <f t="shared" si="18"/>
        <v>0</v>
      </c>
      <c r="AH28">
        <f t="shared" si="19"/>
        <v>0</v>
      </c>
    </row>
    <row r="29" spans="1:34">
      <c r="A29">
        <v>2</v>
      </c>
      <c r="B29" s="23">
        <v>18264</v>
      </c>
      <c r="C29">
        <v>6.1833033300000002</v>
      </c>
      <c r="D29">
        <v>48.693560980000001</v>
      </c>
      <c r="E29">
        <v>36.9</v>
      </c>
      <c r="F29">
        <v>108.6</v>
      </c>
      <c r="G29">
        <v>14.4</v>
      </c>
      <c r="H29">
        <v>132</v>
      </c>
      <c r="I29">
        <v>65.2</v>
      </c>
      <c r="J29">
        <v>108.1</v>
      </c>
      <c r="K29">
        <v>51.4</v>
      </c>
      <c r="L29">
        <v>70.599999999999994</v>
      </c>
      <c r="M29">
        <v>100.9</v>
      </c>
      <c r="N29">
        <v>14.7</v>
      </c>
      <c r="O29">
        <v>109.9</v>
      </c>
      <c r="P29">
        <v>114.7</v>
      </c>
      <c r="Q29">
        <v>0</v>
      </c>
      <c r="U29" s="23"/>
    </row>
    <row r="30" spans="1:34">
      <c r="A30">
        <v>3</v>
      </c>
      <c r="B30" s="23">
        <v>18264</v>
      </c>
      <c r="C30">
        <v>5.3685788600000004</v>
      </c>
      <c r="D30">
        <v>43.29436424</v>
      </c>
      <c r="E30">
        <v>5.3</v>
      </c>
      <c r="F30">
        <v>52.8</v>
      </c>
      <c r="G30">
        <v>56</v>
      </c>
      <c r="H30">
        <v>30.6</v>
      </c>
      <c r="I30">
        <v>4.5</v>
      </c>
      <c r="J30">
        <v>0</v>
      </c>
      <c r="K30">
        <v>0</v>
      </c>
      <c r="L30">
        <v>35.299999999999997</v>
      </c>
      <c r="M30">
        <v>42.9</v>
      </c>
      <c r="N30">
        <v>74.3</v>
      </c>
      <c r="O30">
        <v>29.1</v>
      </c>
      <c r="P30">
        <v>126.2</v>
      </c>
      <c r="Q30">
        <v>0</v>
      </c>
      <c r="U30" s="23"/>
    </row>
    <row r="31" spans="1:34">
      <c r="A31">
        <v>4</v>
      </c>
      <c r="B31" s="23">
        <v>18264</v>
      </c>
      <c r="C31">
        <v>6.4678673800000004</v>
      </c>
      <c r="D31">
        <v>46.364914560000003</v>
      </c>
      <c r="E31">
        <v>34.4</v>
      </c>
      <c r="F31">
        <v>101.4</v>
      </c>
      <c r="G31">
        <v>0</v>
      </c>
      <c r="H31">
        <v>61.3</v>
      </c>
      <c r="I31">
        <v>78.7</v>
      </c>
      <c r="J31">
        <v>47.9</v>
      </c>
      <c r="K31">
        <v>19.7</v>
      </c>
      <c r="L31">
        <v>136.6</v>
      </c>
      <c r="M31">
        <v>113.4</v>
      </c>
      <c r="N31">
        <v>14.6</v>
      </c>
      <c r="O31">
        <v>287</v>
      </c>
      <c r="P31">
        <v>58.9</v>
      </c>
      <c r="Q31">
        <v>0</v>
      </c>
      <c r="T31" s="23"/>
    </row>
    <row r="32" spans="1:34">
      <c r="A32">
        <v>5</v>
      </c>
      <c r="B32" s="23">
        <v>18264</v>
      </c>
      <c r="C32">
        <v>-0.59827556000000004</v>
      </c>
      <c r="D32">
        <v>44.829267530000003</v>
      </c>
      <c r="E32">
        <v>25.7</v>
      </c>
      <c r="F32">
        <v>104.1</v>
      </c>
      <c r="G32">
        <v>39.1</v>
      </c>
      <c r="H32">
        <v>63.4</v>
      </c>
      <c r="I32">
        <v>54.8</v>
      </c>
      <c r="J32">
        <v>59.6</v>
      </c>
      <c r="K32">
        <v>14.2</v>
      </c>
      <c r="L32">
        <v>130.4</v>
      </c>
      <c r="M32">
        <v>36.6</v>
      </c>
      <c r="N32">
        <v>43.8</v>
      </c>
      <c r="O32">
        <v>151.30000000000001</v>
      </c>
      <c r="P32">
        <v>133.80000000000001</v>
      </c>
      <c r="Q32">
        <v>0</v>
      </c>
      <c r="T32" s="23"/>
    </row>
    <row r="33" spans="1:24">
      <c r="A33">
        <v>6</v>
      </c>
      <c r="B33" s="23">
        <v>18264</v>
      </c>
      <c r="C33">
        <v>-4.4961592899999996</v>
      </c>
      <c r="D33">
        <v>48.384312999999999</v>
      </c>
      <c r="E33">
        <v>37.1</v>
      </c>
      <c r="F33">
        <v>208.6</v>
      </c>
      <c r="G33">
        <v>58.7</v>
      </c>
      <c r="H33">
        <v>69.7</v>
      </c>
      <c r="I33">
        <v>72.8</v>
      </c>
      <c r="J33">
        <v>39.200000000000003</v>
      </c>
      <c r="K33">
        <v>69.599999999999994</v>
      </c>
      <c r="L33">
        <v>126.7</v>
      </c>
      <c r="M33">
        <v>120.4</v>
      </c>
      <c r="N33">
        <v>52.3</v>
      </c>
      <c r="O33">
        <v>207.6</v>
      </c>
      <c r="P33">
        <v>196.8</v>
      </c>
      <c r="Q33">
        <v>0</v>
      </c>
      <c r="T33" s="23"/>
    </row>
    <row r="34" spans="1:24">
      <c r="A34">
        <v>7</v>
      </c>
      <c r="B34" s="23">
        <v>18264</v>
      </c>
      <c r="C34">
        <v>3.0470268699999998</v>
      </c>
      <c r="D34">
        <v>50.644440930000002</v>
      </c>
      <c r="E34">
        <v>46.9</v>
      </c>
      <c r="F34">
        <v>108.8</v>
      </c>
      <c r="G34">
        <v>16.2</v>
      </c>
      <c r="H34">
        <v>72</v>
      </c>
      <c r="I34">
        <v>49.4</v>
      </c>
      <c r="J34">
        <v>48.9</v>
      </c>
      <c r="K34">
        <v>78.3</v>
      </c>
      <c r="L34">
        <v>73</v>
      </c>
      <c r="M34">
        <v>80.400000000000006</v>
      </c>
      <c r="N34">
        <v>37.299999999999997</v>
      </c>
      <c r="O34">
        <v>126.2</v>
      </c>
      <c r="P34">
        <v>86.7</v>
      </c>
      <c r="Q34">
        <v>0</v>
      </c>
      <c r="T34" s="23"/>
    </row>
    <row r="35" spans="1:24">
      <c r="T35" s="23"/>
    </row>
    <row r="36" spans="1:24">
      <c r="A36" t="s">
        <v>45</v>
      </c>
      <c r="E36" s="5">
        <f>E28-E3</f>
        <v>0</v>
      </c>
      <c r="F36" s="5">
        <f t="shared" ref="F36:Q36" si="22">F28-F3</f>
        <v>0</v>
      </c>
      <c r="G36" s="5">
        <f t="shared" si="22"/>
        <v>0</v>
      </c>
      <c r="H36" s="5">
        <f t="shared" si="22"/>
        <v>0</v>
      </c>
      <c r="I36" s="5">
        <f t="shared" si="22"/>
        <v>0</v>
      </c>
      <c r="J36" s="5">
        <f t="shared" si="22"/>
        <v>0</v>
      </c>
      <c r="K36" s="5">
        <f t="shared" si="22"/>
        <v>0</v>
      </c>
      <c r="L36" s="5">
        <f t="shared" si="22"/>
        <v>0</v>
      </c>
      <c r="M36" s="5">
        <f t="shared" si="22"/>
        <v>0</v>
      </c>
      <c r="N36" s="5">
        <f t="shared" si="22"/>
        <v>0</v>
      </c>
      <c r="O36" s="5">
        <f t="shared" si="22"/>
        <v>0</v>
      </c>
      <c r="P36" s="5">
        <f t="shared" si="22"/>
        <v>0</v>
      </c>
      <c r="Q36" s="5">
        <f t="shared" si="22"/>
        <v>0</v>
      </c>
      <c r="T36" s="23"/>
    </row>
    <row r="37" spans="1:24">
      <c r="E37" s="5">
        <f t="shared" ref="E37:Q37" si="23">E29-E4</f>
        <v>0</v>
      </c>
      <c r="F37" s="5">
        <f t="shared" si="23"/>
        <v>0</v>
      </c>
      <c r="G37" s="5">
        <f t="shared" si="23"/>
        <v>0</v>
      </c>
      <c r="H37" s="5">
        <f t="shared" si="23"/>
        <v>0</v>
      </c>
      <c r="I37" s="5">
        <f t="shared" si="23"/>
        <v>0</v>
      </c>
      <c r="J37" s="5">
        <f t="shared" si="23"/>
        <v>0</v>
      </c>
      <c r="K37" s="5">
        <f t="shared" si="23"/>
        <v>0</v>
      </c>
      <c r="L37" s="5">
        <f t="shared" si="23"/>
        <v>0</v>
      </c>
      <c r="M37" s="5">
        <f t="shared" si="23"/>
        <v>0</v>
      </c>
      <c r="N37" s="5">
        <f t="shared" si="23"/>
        <v>0</v>
      </c>
      <c r="O37" s="5">
        <f t="shared" si="23"/>
        <v>0</v>
      </c>
      <c r="P37" s="5">
        <f t="shared" si="23"/>
        <v>0</v>
      </c>
      <c r="Q37" s="5">
        <f t="shared" si="23"/>
        <v>0</v>
      </c>
      <c r="T37" s="23"/>
    </row>
    <row r="38" spans="1:24" ht="15.75">
      <c r="E38" s="5">
        <f t="shared" ref="E38:Q38" si="24">E30-E5</f>
        <v>0</v>
      </c>
      <c r="F38" s="5">
        <f t="shared" si="24"/>
        <v>0</v>
      </c>
      <c r="G38" s="5">
        <f t="shared" si="24"/>
        <v>0</v>
      </c>
      <c r="H38" s="5">
        <f t="shared" si="24"/>
        <v>0</v>
      </c>
      <c r="I38" s="5">
        <f t="shared" si="24"/>
        <v>0</v>
      </c>
      <c r="J38" s="5">
        <f t="shared" si="24"/>
        <v>0</v>
      </c>
      <c r="K38" s="5">
        <f t="shared" si="24"/>
        <v>0</v>
      </c>
      <c r="L38" s="5">
        <f t="shared" si="24"/>
        <v>0</v>
      </c>
      <c r="M38" s="5">
        <f t="shared" si="24"/>
        <v>0</v>
      </c>
      <c r="N38" s="5">
        <f t="shared" si="24"/>
        <v>0</v>
      </c>
      <c r="O38" s="5">
        <f t="shared" si="24"/>
        <v>0</v>
      </c>
      <c r="P38" s="5">
        <f t="shared" si="24"/>
        <v>0</v>
      </c>
      <c r="Q38" s="5">
        <f t="shared" si="24"/>
        <v>0</v>
      </c>
      <c r="U38" s="25" t="s">
        <v>57</v>
      </c>
    </row>
    <row r="39" spans="1:24">
      <c r="E39" s="5">
        <f t="shared" ref="E39:Q39" si="25">E31-E6</f>
        <v>0</v>
      </c>
      <c r="F39" s="5">
        <f t="shared" si="25"/>
        <v>0</v>
      </c>
      <c r="G39" s="5">
        <f t="shared" si="25"/>
        <v>0</v>
      </c>
      <c r="H39" s="5">
        <f t="shared" si="25"/>
        <v>0</v>
      </c>
      <c r="I39" s="5">
        <f t="shared" si="25"/>
        <v>0</v>
      </c>
      <c r="J39" s="5">
        <f t="shared" si="25"/>
        <v>0</v>
      </c>
      <c r="K39" s="5">
        <f t="shared" si="25"/>
        <v>0</v>
      </c>
      <c r="L39" s="5">
        <f t="shared" si="25"/>
        <v>0</v>
      </c>
      <c r="M39" s="5">
        <f t="shared" si="25"/>
        <v>0</v>
      </c>
      <c r="N39" s="5">
        <f t="shared" si="25"/>
        <v>0</v>
      </c>
      <c r="O39" s="5">
        <f t="shared" si="25"/>
        <v>0</v>
      </c>
      <c r="P39" s="5">
        <f t="shared" si="25"/>
        <v>0</v>
      </c>
      <c r="Q39" s="5">
        <f t="shared" si="25"/>
        <v>0</v>
      </c>
    </row>
    <row r="40" spans="1:24">
      <c r="E40" s="5">
        <f t="shared" ref="E40:Q40" si="26">E32-E7</f>
        <v>0</v>
      </c>
      <c r="F40" s="5">
        <f t="shared" si="26"/>
        <v>0</v>
      </c>
      <c r="G40" s="5">
        <f t="shared" si="26"/>
        <v>0</v>
      </c>
      <c r="H40" s="5">
        <f t="shared" si="26"/>
        <v>0</v>
      </c>
      <c r="I40" s="5">
        <f t="shared" si="26"/>
        <v>0</v>
      </c>
      <c r="J40" s="5">
        <f t="shared" si="26"/>
        <v>0</v>
      </c>
      <c r="K40" s="5">
        <f t="shared" si="26"/>
        <v>0</v>
      </c>
      <c r="L40" s="5">
        <f t="shared" si="26"/>
        <v>0</v>
      </c>
      <c r="M40" s="5">
        <f t="shared" si="26"/>
        <v>0</v>
      </c>
      <c r="N40" s="5">
        <f t="shared" si="26"/>
        <v>0</v>
      </c>
      <c r="O40" s="5">
        <f t="shared" si="26"/>
        <v>0</v>
      </c>
      <c r="P40" s="5">
        <f t="shared" si="26"/>
        <v>0</v>
      </c>
      <c r="Q40" s="5">
        <f t="shared" si="26"/>
        <v>0</v>
      </c>
      <c r="U40" s="26" t="s">
        <v>58</v>
      </c>
    </row>
    <row r="41" spans="1:24">
      <c r="E41" s="5">
        <f t="shared" ref="E41:Q41" si="27">E33-E8</f>
        <v>0</v>
      </c>
      <c r="F41" s="5">
        <f t="shared" si="27"/>
        <v>0</v>
      </c>
      <c r="G41" s="5">
        <f t="shared" si="27"/>
        <v>0</v>
      </c>
      <c r="H41" s="5">
        <f t="shared" si="27"/>
        <v>0</v>
      </c>
      <c r="I41" s="5">
        <f t="shared" si="27"/>
        <v>0</v>
      </c>
      <c r="J41" s="5">
        <f t="shared" si="27"/>
        <v>0</v>
      </c>
      <c r="K41" s="5">
        <f t="shared" si="27"/>
        <v>0</v>
      </c>
      <c r="L41" s="5">
        <f t="shared" si="27"/>
        <v>0</v>
      </c>
      <c r="M41" s="5">
        <f t="shared" si="27"/>
        <v>0</v>
      </c>
      <c r="N41" s="5">
        <f t="shared" si="27"/>
        <v>0</v>
      </c>
      <c r="O41" s="5">
        <f t="shared" si="27"/>
        <v>0</v>
      </c>
      <c r="P41" s="5">
        <f t="shared" si="27"/>
        <v>0</v>
      </c>
      <c r="Q41" s="5">
        <f t="shared" si="27"/>
        <v>0</v>
      </c>
    </row>
    <row r="42" spans="1:24">
      <c r="E42" s="5">
        <f t="shared" ref="E42:Q42" si="28">E34-E9</f>
        <v>0</v>
      </c>
      <c r="F42" s="5">
        <f t="shared" si="28"/>
        <v>0</v>
      </c>
      <c r="G42" s="5">
        <f t="shared" si="28"/>
        <v>0</v>
      </c>
      <c r="H42" s="5">
        <f t="shared" si="28"/>
        <v>0</v>
      </c>
      <c r="I42" s="5">
        <f t="shared" si="28"/>
        <v>0</v>
      </c>
      <c r="J42" s="5">
        <f t="shared" si="28"/>
        <v>0</v>
      </c>
      <c r="K42" s="5">
        <f t="shared" si="28"/>
        <v>0</v>
      </c>
      <c r="L42" s="5">
        <f t="shared" si="28"/>
        <v>0</v>
      </c>
      <c r="M42" s="5">
        <f t="shared" si="28"/>
        <v>0</v>
      </c>
      <c r="N42" s="5">
        <f t="shared" si="28"/>
        <v>0</v>
      </c>
      <c r="O42" s="5">
        <f t="shared" si="28"/>
        <v>0</v>
      </c>
      <c r="P42" s="5">
        <f t="shared" si="28"/>
        <v>0</v>
      </c>
      <c r="Q42" s="5">
        <f t="shared" si="28"/>
        <v>0</v>
      </c>
      <c r="U42" s="26" t="s">
        <v>59</v>
      </c>
      <c r="X42" s="22"/>
    </row>
    <row r="43" spans="1:24">
      <c r="U43" s="27"/>
    </row>
    <row r="44" spans="1:24">
      <c r="U44" s="29" t="s">
        <v>60</v>
      </c>
    </row>
    <row r="45" spans="1:24">
      <c r="U45" s="29" t="s">
        <v>61</v>
      </c>
    </row>
    <row r="47" spans="1:24">
      <c r="U47" s="26" t="s">
        <v>62</v>
      </c>
    </row>
    <row r="48" spans="1:24">
      <c r="U48" s="27"/>
    </row>
    <row r="49" spans="2:21">
      <c r="D49">
        <v>0</v>
      </c>
      <c r="E49" s="21"/>
      <c r="F49">
        <v>1</v>
      </c>
      <c r="H49">
        <v>2</v>
      </c>
      <c r="J49">
        <v>3</v>
      </c>
      <c r="L49">
        <v>4</v>
      </c>
      <c r="N49">
        <v>5</v>
      </c>
      <c r="P49">
        <v>6</v>
      </c>
      <c r="U49" s="28" t="s">
        <v>63</v>
      </c>
    </row>
    <row r="50" spans="2:21">
      <c r="D50">
        <f>D49/6</f>
        <v>0</v>
      </c>
      <c r="E50" s="20">
        <f>(D50+F50)/2</f>
        <v>8.3333333333333329E-2</v>
      </c>
      <c r="F50">
        <f>F49/6</f>
        <v>0.16666666666666666</v>
      </c>
      <c r="G50" s="20">
        <f>(F50+H50)/2</f>
        <v>0.25</v>
      </c>
      <c r="H50">
        <f>H49/6</f>
        <v>0.33333333333333331</v>
      </c>
      <c r="I50" s="20">
        <f>(H50+J50)/2</f>
        <v>0.41666666666666663</v>
      </c>
      <c r="J50">
        <f>J49/6</f>
        <v>0.5</v>
      </c>
      <c r="K50" s="20">
        <f>(J50+L50)/2</f>
        <v>0.58333333333333326</v>
      </c>
      <c r="L50">
        <f>L49/6</f>
        <v>0.66666666666666663</v>
      </c>
      <c r="M50" s="20">
        <f>(L50+N50)/2</f>
        <v>0.75</v>
      </c>
      <c r="N50">
        <f>N49/6</f>
        <v>0.83333333333333337</v>
      </c>
      <c r="O50" s="20">
        <f>(N50+P50)/2</f>
        <v>0.91666666666666674</v>
      </c>
      <c r="P50">
        <f>P49/6</f>
        <v>1</v>
      </c>
      <c r="U50" s="28" t="s">
        <v>64</v>
      </c>
    </row>
    <row r="52" spans="2:21">
      <c r="U52" s="26" t="s">
        <v>65</v>
      </c>
    </row>
    <row r="53" spans="2:21" ht="15.75">
      <c r="B53" t="s">
        <v>88</v>
      </c>
      <c r="U53" s="30" t="s">
        <v>66</v>
      </c>
    </row>
    <row r="54" spans="2:21" ht="15.75">
      <c r="B54" t="s">
        <v>98</v>
      </c>
      <c r="U54" s="30" t="s">
        <v>67</v>
      </c>
    </row>
    <row r="55" spans="2:21" ht="15.75">
      <c r="U55" s="30" t="s">
        <v>68</v>
      </c>
    </row>
    <row r="56" spans="2:21" ht="15.75">
      <c r="U56" s="30" t="s">
        <v>69</v>
      </c>
    </row>
    <row r="57" spans="2:21" ht="15.75">
      <c r="U57" s="30" t="s">
        <v>70</v>
      </c>
    </row>
    <row r="59" spans="2:21">
      <c r="U59" s="26" t="s">
        <v>71</v>
      </c>
    </row>
    <row r="60" spans="2:21" ht="15.75">
      <c r="U60" s="30" t="s">
        <v>72</v>
      </c>
    </row>
    <row r="61" spans="2:21" ht="15.75">
      <c r="U61" s="30" t="s">
        <v>73</v>
      </c>
    </row>
    <row r="62" spans="2:21" ht="15.75">
      <c r="U62" s="30" t="s">
        <v>74</v>
      </c>
    </row>
    <row r="63" spans="2:21" ht="15.75">
      <c r="U63" s="30" t="s">
        <v>75</v>
      </c>
    </row>
    <row r="64" spans="2:21" ht="15.75">
      <c r="U64" s="30" t="s">
        <v>76</v>
      </c>
    </row>
    <row r="66" spans="21:21">
      <c r="U66" s="26" t="s">
        <v>77</v>
      </c>
    </row>
    <row r="67" spans="21:21">
      <c r="U67" s="27"/>
    </row>
    <row r="68" spans="21:21">
      <c r="U68" s="28" t="s">
        <v>78</v>
      </c>
    </row>
    <row r="69" spans="21:21">
      <c r="U69" s="28" t="s">
        <v>79</v>
      </c>
    </row>
    <row r="70" spans="21:21">
      <c r="U70" s="28" t="s">
        <v>80</v>
      </c>
    </row>
    <row r="71" spans="21:21">
      <c r="U71" s="28" t="s">
        <v>81</v>
      </c>
    </row>
    <row r="72" spans="21:21">
      <c r="U72" s="28" t="s">
        <v>82</v>
      </c>
    </row>
    <row r="74" spans="21:21">
      <c r="U74" s="26" t="s">
        <v>83</v>
      </c>
    </row>
    <row r="75" spans="21:21" ht="15.75">
      <c r="U75" s="30" t="s">
        <v>84</v>
      </c>
    </row>
    <row r="76" spans="21:21" ht="15.75">
      <c r="U76" s="31">
        <v>7.2075075070063002E+35</v>
      </c>
    </row>
    <row r="78" spans="21:21">
      <c r="U78" s="26" t="s">
        <v>85</v>
      </c>
    </row>
    <row r="79" spans="21:21">
      <c r="U79" s="27"/>
    </row>
    <row r="80" spans="21:21">
      <c r="U80" s="28" t="s">
        <v>86</v>
      </c>
    </row>
    <row r="81" spans="21:21">
      <c r="U81" s="28" t="s">
        <v>87</v>
      </c>
    </row>
  </sheetData>
  <mergeCells count="2">
    <mergeCell ref="E1:Q1"/>
    <mergeCell ref="W1:AH1"/>
  </mergeCells>
  <hyperlinks>
    <hyperlink ref="U44" r:id="rId1" display="http://www.cru.uea.ac.uk/cru/data/hrg/timm/grid/halfdeg.elv.Z"/>
    <hyperlink ref="U45" r:id="rId2" display="http://www.cru.uea.ac.uk/cru/data/hrg/timm/grid/10min-elv.txt.Z"/>
  </hyperlinks>
  <pageMargins left="0.7" right="0.7" top="0.75" bottom="0.75" header="0.3" footer="0.3"/>
  <pageSetup paperSize="9" orientation="portrait" horizontalDpi="200" verticalDpi="200" r:id="rId3"/>
  <legacyDrawing r:id="rId4"/>
</worksheet>
</file>

<file path=xl/worksheets/sheet4.xml><?xml version="1.0" encoding="utf-8"?>
<worksheet xmlns="http://schemas.openxmlformats.org/spreadsheetml/2006/main" xmlns:r="http://schemas.openxmlformats.org/officeDocument/2006/relationships">
  <dimension ref="A1:AF116"/>
  <sheetViews>
    <sheetView tabSelected="1" topLeftCell="C1" zoomScale="70" zoomScaleNormal="70" workbookViewId="0">
      <selection activeCell="AB22" sqref="AB22"/>
    </sheetView>
  </sheetViews>
  <sheetFormatPr baseColWidth="10" defaultRowHeight="15"/>
  <cols>
    <col min="3" max="3" width="14.5703125" bestFit="1" customWidth="1"/>
    <col min="4" max="4" width="14.85546875" bestFit="1" customWidth="1"/>
    <col min="5" max="5" width="6.7109375" bestFit="1" customWidth="1"/>
    <col min="6" max="6" width="7.42578125" bestFit="1" customWidth="1"/>
    <col min="7" max="7" width="6.28515625" bestFit="1" customWidth="1"/>
    <col min="8" max="8" width="11.42578125" customWidth="1"/>
    <col min="9" max="9" width="9.42578125" customWidth="1"/>
    <col min="10" max="11" width="6.28515625" bestFit="1" customWidth="1"/>
    <col min="12" max="13" width="7.42578125" bestFit="1" customWidth="1"/>
    <col min="14" max="14" width="6.28515625" bestFit="1" customWidth="1"/>
    <col min="15" max="16" width="7.42578125" bestFit="1" customWidth="1"/>
    <col min="17" max="17" width="5.7109375" customWidth="1"/>
    <col min="21" max="21" width="8.7109375" bestFit="1" customWidth="1"/>
    <col min="22" max="22" width="9.140625" customWidth="1"/>
    <col min="23" max="23" width="6.28515625" bestFit="1" customWidth="1"/>
    <col min="24" max="24" width="7.42578125" bestFit="1" customWidth="1"/>
    <col min="25" max="25" width="6.28515625" bestFit="1" customWidth="1"/>
    <col min="26" max="26" width="7.42578125" bestFit="1" customWidth="1"/>
    <col min="27" max="27" width="6.28515625" bestFit="1" customWidth="1"/>
    <col min="28" max="29" width="7.42578125" bestFit="1" customWidth="1"/>
    <col min="30" max="30" width="6.28515625" bestFit="1" customWidth="1"/>
    <col min="31" max="32" width="7.42578125" bestFit="1" customWidth="1"/>
  </cols>
  <sheetData>
    <row r="1" spans="1:32">
      <c r="A1" t="s">
        <v>21</v>
      </c>
      <c r="D1" s="37" t="s">
        <v>40</v>
      </c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S1" t="s">
        <v>22</v>
      </c>
      <c r="U1" s="37" t="s">
        <v>41</v>
      </c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</row>
    <row r="2" spans="1:32">
      <c r="B2" t="s">
        <v>23</v>
      </c>
      <c r="C2" t="s">
        <v>24</v>
      </c>
      <c r="E2" t="s">
        <v>25</v>
      </c>
      <c r="F2" t="s">
        <v>26</v>
      </c>
      <c r="G2" t="s">
        <v>27</v>
      </c>
      <c r="H2" t="s">
        <v>28</v>
      </c>
      <c r="I2" t="s">
        <v>29</v>
      </c>
      <c r="J2" t="s">
        <v>30</v>
      </c>
      <c r="K2" t="s">
        <v>31</v>
      </c>
      <c r="L2" t="s">
        <v>32</v>
      </c>
      <c r="M2" t="s">
        <v>33</v>
      </c>
      <c r="N2" t="s">
        <v>34</v>
      </c>
      <c r="O2" t="s">
        <v>35</v>
      </c>
      <c r="P2" t="s">
        <v>36</v>
      </c>
      <c r="Q2" t="s">
        <v>37</v>
      </c>
      <c r="R2" t="s">
        <v>39</v>
      </c>
      <c r="S2" t="s">
        <v>23</v>
      </c>
      <c r="T2" t="s">
        <v>24</v>
      </c>
      <c r="U2" t="s">
        <v>25</v>
      </c>
      <c r="V2" t="s">
        <v>26</v>
      </c>
      <c r="W2" t="s">
        <v>27</v>
      </c>
      <c r="X2" t="s">
        <v>28</v>
      </c>
      <c r="Y2" t="s">
        <v>29</v>
      </c>
      <c r="Z2" t="s">
        <v>30</v>
      </c>
      <c r="AA2" t="s">
        <v>31</v>
      </c>
      <c r="AB2" t="s">
        <v>32</v>
      </c>
      <c r="AC2" t="s">
        <v>33</v>
      </c>
      <c r="AD2" t="s">
        <v>34</v>
      </c>
      <c r="AE2" t="s">
        <v>35</v>
      </c>
      <c r="AF2" t="s">
        <v>36</v>
      </c>
    </row>
    <row r="3" spans="1:32">
      <c r="A3">
        <v>1</v>
      </c>
      <c r="B3" s="23">
        <v>18264</v>
      </c>
      <c r="C3">
        <v>596961.05500000005</v>
      </c>
      <c r="D3">
        <v>2430608.4330000002</v>
      </c>
      <c r="E3">
        <v>33.4</v>
      </c>
      <c r="F3">
        <v>71.900000000000006</v>
      </c>
      <c r="G3">
        <v>16.600000000000001</v>
      </c>
      <c r="H3">
        <v>72.2</v>
      </c>
      <c r="I3">
        <v>60.1</v>
      </c>
      <c r="J3">
        <v>48</v>
      </c>
      <c r="K3">
        <v>79.599999999999994</v>
      </c>
      <c r="L3">
        <v>49.9</v>
      </c>
      <c r="M3">
        <v>77.3</v>
      </c>
      <c r="N3">
        <v>20</v>
      </c>
      <c r="O3">
        <v>75.8</v>
      </c>
      <c r="P3">
        <v>70.2</v>
      </c>
      <c r="R3">
        <v>1</v>
      </c>
      <c r="S3">
        <v>2.25</v>
      </c>
      <c r="T3">
        <v>48.75</v>
      </c>
      <c r="U3">
        <v>33.4</v>
      </c>
      <c r="V3">
        <v>71.900000000000006</v>
      </c>
      <c r="W3">
        <v>16.600000000000001</v>
      </c>
      <c r="X3">
        <v>72.2</v>
      </c>
      <c r="Y3">
        <v>60.1</v>
      </c>
      <c r="Z3">
        <v>48</v>
      </c>
      <c r="AA3">
        <v>79.599999999999994</v>
      </c>
      <c r="AB3">
        <v>49.9</v>
      </c>
      <c r="AC3">
        <v>77.3</v>
      </c>
      <c r="AD3">
        <v>20</v>
      </c>
      <c r="AE3">
        <v>75.8</v>
      </c>
      <c r="AF3">
        <v>70.2</v>
      </c>
    </row>
    <row r="4" spans="1:32">
      <c r="A4">
        <v>2</v>
      </c>
      <c r="B4" s="23">
        <v>18264</v>
      </c>
      <c r="C4">
        <v>883209.88600000006</v>
      </c>
      <c r="D4">
        <v>2417485.389</v>
      </c>
      <c r="E4">
        <v>56</v>
      </c>
      <c r="F4">
        <v>80.3</v>
      </c>
      <c r="G4">
        <v>18.3</v>
      </c>
      <c r="H4">
        <v>116.5</v>
      </c>
      <c r="I4">
        <v>65.400000000000006</v>
      </c>
      <c r="J4">
        <v>68</v>
      </c>
      <c r="K4">
        <v>74.8</v>
      </c>
      <c r="L4">
        <v>74.2</v>
      </c>
      <c r="M4">
        <v>96.8</v>
      </c>
      <c r="N4">
        <v>20.5</v>
      </c>
      <c r="O4">
        <v>115.3</v>
      </c>
      <c r="P4">
        <v>77.099999999999994</v>
      </c>
      <c r="R4">
        <v>2</v>
      </c>
      <c r="S4">
        <v>6.25</v>
      </c>
      <c r="T4">
        <v>48.75</v>
      </c>
      <c r="U4">
        <v>56</v>
      </c>
      <c r="V4">
        <v>80.3</v>
      </c>
      <c r="W4">
        <v>18.3</v>
      </c>
      <c r="X4">
        <v>116.5</v>
      </c>
      <c r="Y4">
        <v>65.400000000000006</v>
      </c>
      <c r="Z4">
        <v>68</v>
      </c>
      <c r="AA4">
        <v>74.8</v>
      </c>
      <c r="AB4">
        <v>74.2</v>
      </c>
      <c r="AC4">
        <v>96.8</v>
      </c>
      <c r="AD4">
        <v>20.5</v>
      </c>
      <c r="AE4">
        <v>115.3</v>
      </c>
      <c r="AF4">
        <v>77.099999999999994</v>
      </c>
    </row>
    <row r="5" spans="1:32">
      <c r="A5">
        <v>3</v>
      </c>
      <c r="B5" s="23">
        <v>18264</v>
      </c>
      <c r="C5">
        <v>846409.52300000004</v>
      </c>
      <c r="D5">
        <v>1814972.791</v>
      </c>
      <c r="E5">
        <v>17</v>
      </c>
      <c r="F5">
        <v>61.9</v>
      </c>
      <c r="G5">
        <v>68.7</v>
      </c>
      <c r="H5">
        <v>38.6</v>
      </c>
      <c r="I5">
        <v>30.3</v>
      </c>
      <c r="J5">
        <v>3.1</v>
      </c>
      <c r="K5">
        <v>0.7</v>
      </c>
      <c r="L5">
        <v>48.7</v>
      </c>
      <c r="M5">
        <v>41.7</v>
      </c>
      <c r="N5">
        <v>76.2</v>
      </c>
      <c r="O5">
        <v>37.299999999999997</v>
      </c>
      <c r="P5">
        <v>129.30000000000001</v>
      </c>
      <c r="R5">
        <v>3</v>
      </c>
      <c r="S5">
        <v>5.25</v>
      </c>
      <c r="T5">
        <v>43.25</v>
      </c>
      <c r="U5">
        <v>17</v>
      </c>
      <c r="V5">
        <v>61.9</v>
      </c>
      <c r="W5">
        <v>68.7</v>
      </c>
      <c r="X5">
        <v>38.6</v>
      </c>
      <c r="Y5">
        <v>30.3</v>
      </c>
      <c r="Z5">
        <v>3.1</v>
      </c>
      <c r="AA5">
        <v>0.7</v>
      </c>
      <c r="AB5">
        <v>48.7</v>
      </c>
      <c r="AC5">
        <v>41.7</v>
      </c>
      <c r="AD5">
        <v>76.2</v>
      </c>
      <c r="AE5">
        <v>37.299999999999997</v>
      </c>
      <c r="AF5">
        <v>129.30000000000001</v>
      </c>
    </row>
    <row r="6" spans="1:32">
      <c r="A6">
        <v>4</v>
      </c>
      <c r="B6" s="23">
        <v>18264</v>
      </c>
      <c r="C6">
        <v>917741.93700000003</v>
      </c>
      <c r="D6">
        <v>2159995.3620000002</v>
      </c>
      <c r="E6">
        <v>42.1</v>
      </c>
      <c r="F6">
        <v>90.9</v>
      </c>
      <c r="G6">
        <v>9.6999999999999993</v>
      </c>
      <c r="H6">
        <v>63</v>
      </c>
      <c r="I6">
        <v>65.400000000000006</v>
      </c>
      <c r="J6">
        <v>60.8</v>
      </c>
      <c r="K6">
        <v>26.7</v>
      </c>
      <c r="L6">
        <v>121.5</v>
      </c>
      <c r="M6">
        <v>123.7</v>
      </c>
      <c r="N6">
        <v>26.7</v>
      </c>
      <c r="O6">
        <v>268.3</v>
      </c>
      <c r="P6">
        <v>60</v>
      </c>
      <c r="R6">
        <v>4</v>
      </c>
      <c r="S6">
        <v>6.25</v>
      </c>
      <c r="T6">
        <v>46.25</v>
      </c>
      <c r="U6">
        <v>42.1</v>
      </c>
      <c r="V6">
        <v>90.9</v>
      </c>
      <c r="W6">
        <v>9.6999999999999993</v>
      </c>
      <c r="X6">
        <v>63</v>
      </c>
      <c r="Y6">
        <v>65.400000000000006</v>
      </c>
      <c r="Z6">
        <v>60.8</v>
      </c>
      <c r="AA6">
        <v>26.7</v>
      </c>
      <c r="AB6">
        <v>121.5</v>
      </c>
      <c r="AC6">
        <v>123.7</v>
      </c>
      <c r="AD6">
        <v>26.7</v>
      </c>
      <c r="AE6">
        <v>268.3</v>
      </c>
      <c r="AF6">
        <v>60</v>
      </c>
    </row>
    <row r="7" spans="1:32">
      <c r="A7">
        <v>5</v>
      </c>
      <c r="B7" s="23">
        <v>18264</v>
      </c>
      <c r="C7">
        <v>367857.06300000002</v>
      </c>
      <c r="D7">
        <v>1985282.4909999999</v>
      </c>
      <c r="E7">
        <v>34.200000000000003</v>
      </c>
      <c r="F7">
        <v>101.6</v>
      </c>
      <c r="G7">
        <v>55.3</v>
      </c>
      <c r="H7">
        <v>79.3</v>
      </c>
      <c r="I7">
        <v>79.2</v>
      </c>
      <c r="J7">
        <v>41.8</v>
      </c>
      <c r="K7">
        <v>21.5</v>
      </c>
      <c r="L7">
        <v>91</v>
      </c>
      <c r="M7">
        <v>86.6</v>
      </c>
      <c r="N7">
        <v>73.900000000000006</v>
      </c>
      <c r="O7">
        <v>126.8</v>
      </c>
      <c r="P7">
        <v>184.6</v>
      </c>
      <c r="R7">
        <v>5</v>
      </c>
      <c r="S7">
        <v>-0.75</v>
      </c>
      <c r="T7">
        <v>44.75</v>
      </c>
      <c r="U7">
        <v>34.200000000000003</v>
      </c>
      <c r="V7">
        <v>101.6</v>
      </c>
      <c r="W7">
        <v>55.3</v>
      </c>
      <c r="X7">
        <v>79.3</v>
      </c>
      <c r="Y7">
        <v>79.2</v>
      </c>
      <c r="Z7">
        <v>41.8</v>
      </c>
      <c r="AA7">
        <v>21.5</v>
      </c>
      <c r="AB7">
        <v>91</v>
      </c>
      <c r="AC7">
        <v>86.6</v>
      </c>
      <c r="AD7">
        <v>73.900000000000006</v>
      </c>
      <c r="AE7">
        <v>126.8</v>
      </c>
      <c r="AF7">
        <v>184.6</v>
      </c>
    </row>
    <row r="8" spans="1:32">
      <c r="A8">
        <v>6</v>
      </c>
      <c r="B8" s="23">
        <v>18264</v>
      </c>
      <c r="C8">
        <v>94409.092000000004</v>
      </c>
      <c r="D8">
        <v>2398150.0180000002</v>
      </c>
      <c r="E8">
        <v>47.8</v>
      </c>
      <c r="F8">
        <v>204.4</v>
      </c>
      <c r="G8">
        <v>72.099999999999994</v>
      </c>
      <c r="H8">
        <v>74.900000000000006</v>
      </c>
      <c r="I8">
        <v>75.7</v>
      </c>
      <c r="J8">
        <v>41.5</v>
      </c>
      <c r="K8">
        <v>70.5</v>
      </c>
      <c r="L8">
        <v>121.2</v>
      </c>
      <c r="M8">
        <v>118</v>
      </c>
      <c r="N8">
        <v>67.7</v>
      </c>
      <c r="O8">
        <v>206</v>
      </c>
      <c r="P8">
        <v>197.3</v>
      </c>
      <c r="R8">
        <v>6</v>
      </c>
      <c r="S8">
        <v>-4.25</v>
      </c>
      <c r="T8">
        <v>48.25</v>
      </c>
      <c r="U8">
        <v>47.8</v>
      </c>
      <c r="V8">
        <v>204.4</v>
      </c>
      <c r="W8">
        <v>72.099999999999994</v>
      </c>
      <c r="X8">
        <v>74.900000000000006</v>
      </c>
      <c r="Y8">
        <v>75.7</v>
      </c>
      <c r="Z8">
        <v>41.5</v>
      </c>
      <c r="AA8">
        <v>70.5</v>
      </c>
      <c r="AB8">
        <v>121.2</v>
      </c>
      <c r="AC8">
        <v>118</v>
      </c>
      <c r="AD8">
        <v>67.7</v>
      </c>
      <c r="AE8">
        <v>206</v>
      </c>
      <c r="AF8">
        <v>197.3</v>
      </c>
    </row>
    <row r="9" spans="1:32">
      <c r="A9">
        <v>7</v>
      </c>
      <c r="B9" s="23">
        <v>18264</v>
      </c>
      <c r="C9">
        <v>650368.45499999996</v>
      </c>
      <c r="D9">
        <v>2628027.9440000001</v>
      </c>
      <c r="E9">
        <v>45.6</v>
      </c>
      <c r="F9">
        <v>107.8</v>
      </c>
      <c r="G9">
        <v>38</v>
      </c>
      <c r="H9">
        <v>81.2</v>
      </c>
      <c r="I9">
        <v>55.4</v>
      </c>
      <c r="J9">
        <v>64.599999999999994</v>
      </c>
      <c r="K9">
        <v>80.2</v>
      </c>
      <c r="L9">
        <v>78.8</v>
      </c>
      <c r="M9">
        <v>88.1</v>
      </c>
      <c r="N9">
        <v>37.700000000000003</v>
      </c>
      <c r="O9">
        <v>144.1</v>
      </c>
      <c r="P9">
        <v>88.2</v>
      </c>
      <c r="R9">
        <v>7</v>
      </c>
      <c r="S9">
        <v>3.25</v>
      </c>
      <c r="T9">
        <v>50.75</v>
      </c>
      <c r="U9">
        <v>45.6</v>
      </c>
      <c r="V9">
        <v>107.8</v>
      </c>
      <c r="W9">
        <v>38</v>
      </c>
      <c r="X9">
        <v>81.2</v>
      </c>
      <c r="Y9">
        <v>55.4</v>
      </c>
      <c r="Z9">
        <v>64.599999999999994</v>
      </c>
      <c r="AA9">
        <v>80.2</v>
      </c>
      <c r="AB9">
        <v>78.8</v>
      </c>
      <c r="AC9">
        <v>88.1</v>
      </c>
      <c r="AD9">
        <v>37.700000000000003</v>
      </c>
      <c r="AE9">
        <v>144.1</v>
      </c>
      <c r="AF9">
        <v>88.2</v>
      </c>
    </row>
    <row r="10" spans="1:32">
      <c r="A10" t="s">
        <v>38</v>
      </c>
      <c r="S10">
        <v>-89.75</v>
      </c>
    </row>
    <row r="11" spans="1:32">
      <c r="A11">
        <v>1</v>
      </c>
      <c r="B11" s="23">
        <v>18264</v>
      </c>
      <c r="C11">
        <v>648298</v>
      </c>
      <c r="D11">
        <v>6863982</v>
      </c>
      <c r="E11">
        <v>33.4</v>
      </c>
      <c r="F11">
        <v>71.900000000000006</v>
      </c>
      <c r="G11">
        <v>16.600000000000001</v>
      </c>
      <c r="H11">
        <v>72.2</v>
      </c>
      <c r="I11">
        <v>60.1</v>
      </c>
      <c r="J11">
        <v>48</v>
      </c>
      <c r="K11">
        <v>79.599999999999994</v>
      </c>
      <c r="L11">
        <v>49.9</v>
      </c>
      <c r="M11">
        <v>77.3</v>
      </c>
      <c r="N11">
        <v>20</v>
      </c>
      <c r="O11">
        <v>75.8</v>
      </c>
      <c r="P11">
        <v>70.2</v>
      </c>
      <c r="R11" t="s">
        <v>42</v>
      </c>
      <c r="T11">
        <v>-20.75</v>
      </c>
    </row>
    <row r="12" spans="1:32">
      <c r="A12">
        <v>2</v>
      </c>
      <c r="B12" s="23">
        <v>18264</v>
      </c>
      <c r="C12">
        <v>934238</v>
      </c>
      <c r="D12">
        <v>6848432</v>
      </c>
      <c r="E12">
        <v>56</v>
      </c>
      <c r="F12">
        <v>80.3</v>
      </c>
      <c r="G12">
        <v>18.3</v>
      </c>
      <c r="H12">
        <v>116.5</v>
      </c>
      <c r="I12">
        <v>65.400000000000006</v>
      </c>
      <c r="J12">
        <v>68</v>
      </c>
      <c r="K12">
        <v>74.8</v>
      </c>
      <c r="L12">
        <v>74.2</v>
      </c>
      <c r="M12">
        <v>96.8</v>
      </c>
      <c r="N12">
        <v>20.5</v>
      </c>
      <c r="O12">
        <v>115.3</v>
      </c>
      <c r="P12">
        <v>77.099999999999994</v>
      </c>
    </row>
    <row r="13" spans="1:32">
      <c r="A13">
        <v>3</v>
      </c>
      <c r="B13" s="23">
        <v>18264</v>
      </c>
      <c r="C13">
        <v>892299</v>
      </c>
      <c r="D13">
        <v>6246795</v>
      </c>
      <c r="E13">
        <v>17</v>
      </c>
      <c r="F13">
        <v>61.9</v>
      </c>
      <c r="G13">
        <v>68.7</v>
      </c>
      <c r="H13">
        <v>38.6</v>
      </c>
      <c r="I13">
        <v>30.3</v>
      </c>
      <c r="J13">
        <v>3.1</v>
      </c>
      <c r="K13">
        <v>0.7</v>
      </c>
      <c r="L13">
        <v>48.7</v>
      </c>
      <c r="M13">
        <v>41.7</v>
      </c>
      <c r="N13">
        <v>76.2</v>
      </c>
      <c r="O13">
        <v>37.299999999999997</v>
      </c>
      <c r="P13">
        <v>129.30000000000001</v>
      </c>
      <c r="R13" t="s">
        <v>115</v>
      </c>
      <c r="U13" t="s">
        <v>25</v>
      </c>
      <c r="V13" t="s">
        <v>26</v>
      </c>
      <c r="W13" t="s">
        <v>27</v>
      </c>
      <c r="X13" t="s">
        <v>28</v>
      </c>
      <c r="Y13" t="s">
        <v>29</v>
      </c>
      <c r="Z13" t="s">
        <v>30</v>
      </c>
      <c r="AA13" t="s">
        <v>31</v>
      </c>
      <c r="AB13" t="s">
        <v>32</v>
      </c>
      <c r="AC13" t="s">
        <v>33</v>
      </c>
      <c r="AD13" t="s">
        <v>34</v>
      </c>
      <c r="AE13" t="s">
        <v>35</v>
      </c>
      <c r="AF13" t="s">
        <v>36</v>
      </c>
    </row>
    <row r="14" spans="1:32">
      <c r="A14">
        <v>4</v>
      </c>
      <c r="B14" s="23">
        <v>18264</v>
      </c>
      <c r="C14">
        <v>966523</v>
      </c>
      <c r="D14">
        <v>6590851</v>
      </c>
      <c r="E14">
        <v>42.1</v>
      </c>
      <c r="F14">
        <v>90.9</v>
      </c>
      <c r="G14">
        <v>9.6999999999999993</v>
      </c>
      <c r="H14">
        <v>63</v>
      </c>
      <c r="I14">
        <v>65.400000000000006</v>
      </c>
      <c r="J14">
        <v>60.8</v>
      </c>
      <c r="K14">
        <v>26.7</v>
      </c>
      <c r="L14">
        <v>121.5</v>
      </c>
      <c r="M14">
        <v>123.7</v>
      </c>
      <c r="N14">
        <v>26.7</v>
      </c>
      <c r="O14">
        <v>268.3</v>
      </c>
      <c r="P14">
        <v>60</v>
      </c>
      <c r="R14">
        <v>1</v>
      </c>
      <c r="S14">
        <v>2.25</v>
      </c>
      <c r="T14">
        <v>48.75</v>
      </c>
      <c r="U14">
        <f>U3-E3</f>
        <v>0</v>
      </c>
      <c r="V14">
        <f t="shared" ref="V14:AF14" si="0">V3-F3</f>
        <v>0</v>
      </c>
      <c r="W14">
        <f t="shared" si="0"/>
        <v>0</v>
      </c>
      <c r="X14">
        <f t="shared" si="0"/>
        <v>0</v>
      </c>
      <c r="Y14">
        <f t="shared" si="0"/>
        <v>0</v>
      </c>
      <c r="Z14">
        <f t="shared" si="0"/>
        <v>0</v>
      </c>
      <c r="AA14">
        <f t="shared" si="0"/>
        <v>0</v>
      </c>
      <c r="AB14">
        <f t="shared" si="0"/>
        <v>0</v>
      </c>
      <c r="AC14">
        <f t="shared" si="0"/>
        <v>0</v>
      </c>
      <c r="AD14">
        <f t="shared" si="0"/>
        <v>0</v>
      </c>
      <c r="AE14">
        <f t="shared" si="0"/>
        <v>0</v>
      </c>
      <c r="AF14">
        <f t="shared" si="0"/>
        <v>0</v>
      </c>
    </row>
    <row r="15" spans="1:32">
      <c r="A15">
        <v>5</v>
      </c>
      <c r="B15" s="23">
        <v>18264</v>
      </c>
      <c r="C15">
        <v>415691</v>
      </c>
      <c r="D15">
        <v>6420934</v>
      </c>
      <c r="E15">
        <v>34.200000000000003</v>
      </c>
      <c r="F15">
        <v>101.6</v>
      </c>
      <c r="G15">
        <v>55.3</v>
      </c>
      <c r="H15">
        <v>79.3</v>
      </c>
      <c r="I15">
        <v>79.2</v>
      </c>
      <c r="J15">
        <v>41.8</v>
      </c>
      <c r="K15">
        <v>21.5</v>
      </c>
      <c r="L15">
        <v>91</v>
      </c>
      <c r="M15">
        <v>86.6</v>
      </c>
      <c r="N15">
        <v>73.900000000000006</v>
      </c>
      <c r="O15">
        <v>126.8</v>
      </c>
      <c r="P15">
        <v>184.6</v>
      </c>
      <c r="R15">
        <v>2</v>
      </c>
      <c r="S15">
        <v>6.25</v>
      </c>
      <c r="T15">
        <v>48.75</v>
      </c>
      <c r="U15">
        <f t="shared" ref="U15:U20" si="1">U4-E4</f>
        <v>0</v>
      </c>
      <c r="V15">
        <f t="shared" ref="V15:V20" si="2">V4-F4</f>
        <v>0</v>
      </c>
      <c r="W15">
        <f t="shared" ref="W15:W20" si="3">W4-G4</f>
        <v>0</v>
      </c>
      <c r="X15">
        <f t="shared" ref="X15:X20" si="4">X4-H4</f>
        <v>0</v>
      </c>
      <c r="Y15">
        <f t="shared" ref="Y15:Y20" si="5">Y4-I4</f>
        <v>0</v>
      </c>
      <c r="Z15">
        <f t="shared" ref="Z15:Z20" si="6">Z4-J4</f>
        <v>0</v>
      </c>
      <c r="AA15">
        <f t="shared" ref="AA15:AA20" si="7">AA4-K4</f>
        <v>0</v>
      </c>
      <c r="AB15">
        <f t="shared" ref="AB15:AB20" si="8">AB4-L4</f>
        <v>0</v>
      </c>
      <c r="AC15">
        <f t="shared" ref="AC15:AC20" si="9">AC4-M4</f>
        <v>0</v>
      </c>
      <c r="AD15">
        <f t="shared" ref="AD15:AD20" si="10">AD4-N4</f>
        <v>0</v>
      </c>
      <c r="AE15">
        <f t="shared" ref="AE15:AE20" si="11">AE4-O4</f>
        <v>0</v>
      </c>
      <c r="AF15">
        <f t="shared" ref="AF15:AF20" si="12">AF4-P4</f>
        <v>0</v>
      </c>
    </row>
    <row r="16" spans="1:32">
      <c r="A16">
        <v>6</v>
      </c>
      <c r="B16" s="23">
        <v>18264</v>
      </c>
      <c r="C16">
        <v>145829</v>
      </c>
      <c r="D16">
        <v>6835663</v>
      </c>
      <c r="E16">
        <v>47.8</v>
      </c>
      <c r="F16">
        <v>204.4</v>
      </c>
      <c r="G16">
        <v>72.099999999999994</v>
      </c>
      <c r="H16">
        <v>74.900000000000006</v>
      </c>
      <c r="I16">
        <v>75.7</v>
      </c>
      <c r="J16">
        <v>41.5</v>
      </c>
      <c r="K16">
        <v>70.5</v>
      </c>
      <c r="L16">
        <v>121.2</v>
      </c>
      <c r="M16">
        <v>118</v>
      </c>
      <c r="N16">
        <v>67.7</v>
      </c>
      <c r="O16">
        <v>206</v>
      </c>
      <c r="P16">
        <v>197.3</v>
      </c>
      <c r="R16">
        <v>3</v>
      </c>
      <c r="S16">
        <v>5.25</v>
      </c>
      <c r="T16">
        <v>43.25</v>
      </c>
      <c r="U16">
        <f t="shared" si="1"/>
        <v>0</v>
      </c>
      <c r="V16">
        <f t="shared" si="2"/>
        <v>0</v>
      </c>
      <c r="W16">
        <f t="shared" si="3"/>
        <v>0</v>
      </c>
      <c r="X16">
        <f t="shared" si="4"/>
        <v>0</v>
      </c>
      <c r="Y16">
        <f t="shared" si="5"/>
        <v>0</v>
      </c>
      <c r="Z16">
        <f t="shared" si="6"/>
        <v>0</v>
      </c>
      <c r="AA16">
        <f t="shared" si="7"/>
        <v>0</v>
      </c>
      <c r="AB16">
        <f t="shared" si="8"/>
        <v>0</v>
      </c>
      <c r="AC16">
        <f t="shared" si="9"/>
        <v>0</v>
      </c>
      <c r="AD16">
        <f t="shared" si="10"/>
        <v>0</v>
      </c>
      <c r="AE16">
        <f t="shared" si="11"/>
        <v>0</v>
      </c>
      <c r="AF16">
        <f t="shared" si="12"/>
        <v>0</v>
      </c>
    </row>
    <row r="17" spans="1:32">
      <c r="A17">
        <v>7</v>
      </c>
      <c r="B17" s="23">
        <v>18264</v>
      </c>
      <c r="C17">
        <v>703334</v>
      </c>
      <c r="D17">
        <v>7060836</v>
      </c>
      <c r="E17">
        <v>45.6</v>
      </c>
      <c r="F17">
        <v>107.8</v>
      </c>
      <c r="G17">
        <v>38</v>
      </c>
      <c r="H17">
        <v>81.2</v>
      </c>
      <c r="I17">
        <v>55.4</v>
      </c>
      <c r="J17">
        <v>64.599999999999994</v>
      </c>
      <c r="K17">
        <v>80.2</v>
      </c>
      <c r="L17">
        <v>78.8</v>
      </c>
      <c r="M17">
        <v>88.1</v>
      </c>
      <c r="N17">
        <v>37.700000000000003</v>
      </c>
      <c r="O17">
        <v>144.1</v>
      </c>
      <c r="P17">
        <v>88.2</v>
      </c>
      <c r="R17">
        <v>4</v>
      </c>
      <c r="S17">
        <v>6.25</v>
      </c>
      <c r="T17">
        <v>46.25</v>
      </c>
      <c r="U17">
        <f t="shared" si="1"/>
        <v>0</v>
      </c>
      <c r="V17">
        <f t="shared" si="2"/>
        <v>0</v>
      </c>
      <c r="W17">
        <f t="shared" si="3"/>
        <v>0</v>
      </c>
      <c r="X17">
        <f t="shared" si="4"/>
        <v>0</v>
      </c>
      <c r="Y17">
        <f t="shared" si="5"/>
        <v>0</v>
      </c>
      <c r="Z17">
        <f t="shared" si="6"/>
        <v>0</v>
      </c>
      <c r="AA17">
        <f t="shared" si="7"/>
        <v>0</v>
      </c>
      <c r="AB17">
        <f t="shared" si="8"/>
        <v>0</v>
      </c>
      <c r="AC17">
        <f t="shared" si="9"/>
        <v>0</v>
      </c>
      <c r="AD17">
        <f t="shared" si="10"/>
        <v>0</v>
      </c>
      <c r="AE17">
        <f t="shared" si="11"/>
        <v>0</v>
      </c>
      <c r="AF17">
        <f t="shared" si="12"/>
        <v>0</v>
      </c>
    </row>
    <row r="18" spans="1:32">
      <c r="J18" s="4"/>
      <c r="R18">
        <v>5</v>
      </c>
      <c r="S18">
        <v>-0.75</v>
      </c>
      <c r="T18">
        <v>44.75</v>
      </c>
      <c r="U18">
        <f t="shared" si="1"/>
        <v>0</v>
      </c>
      <c r="V18">
        <f t="shared" si="2"/>
        <v>0</v>
      </c>
      <c r="W18">
        <f t="shared" si="3"/>
        <v>0</v>
      </c>
      <c r="X18">
        <f t="shared" si="4"/>
        <v>0</v>
      </c>
      <c r="Y18">
        <f t="shared" si="5"/>
        <v>0</v>
      </c>
      <c r="Z18">
        <f t="shared" si="6"/>
        <v>0</v>
      </c>
      <c r="AA18">
        <f t="shared" si="7"/>
        <v>0</v>
      </c>
      <c r="AB18">
        <f t="shared" si="8"/>
        <v>0</v>
      </c>
      <c r="AC18">
        <f t="shared" si="9"/>
        <v>0</v>
      </c>
      <c r="AD18">
        <f t="shared" si="10"/>
        <v>0</v>
      </c>
      <c r="AE18">
        <f t="shared" si="11"/>
        <v>0</v>
      </c>
      <c r="AF18">
        <f t="shared" si="12"/>
        <v>0</v>
      </c>
    </row>
    <row r="19" spans="1:32">
      <c r="A19" t="s">
        <v>44</v>
      </c>
      <c r="E19" s="5"/>
      <c r="F19" s="5">
        <f>F11-F3</f>
        <v>0</v>
      </c>
      <c r="G19" s="5">
        <f t="shared" ref="G19:P19" si="13">G11-G3</f>
        <v>0</v>
      </c>
      <c r="H19" s="5">
        <f t="shared" si="13"/>
        <v>0</v>
      </c>
      <c r="I19" s="5">
        <f t="shared" si="13"/>
        <v>0</v>
      </c>
      <c r="J19" s="5">
        <f t="shared" si="13"/>
        <v>0</v>
      </c>
      <c r="K19" s="5">
        <f t="shared" si="13"/>
        <v>0</v>
      </c>
      <c r="L19" s="5">
        <f t="shared" si="13"/>
        <v>0</v>
      </c>
      <c r="M19" s="5">
        <f t="shared" si="13"/>
        <v>0</v>
      </c>
      <c r="N19" s="5">
        <f t="shared" si="13"/>
        <v>0</v>
      </c>
      <c r="O19" s="5">
        <f t="shared" si="13"/>
        <v>0</v>
      </c>
      <c r="P19" s="5">
        <f t="shared" si="13"/>
        <v>0</v>
      </c>
      <c r="Q19" s="5"/>
      <c r="R19">
        <v>6</v>
      </c>
      <c r="S19">
        <v>-4.25</v>
      </c>
      <c r="T19">
        <v>48.25</v>
      </c>
      <c r="U19">
        <f t="shared" si="1"/>
        <v>0</v>
      </c>
      <c r="V19">
        <f t="shared" si="2"/>
        <v>0</v>
      </c>
      <c r="W19">
        <f t="shared" si="3"/>
        <v>0</v>
      </c>
      <c r="X19">
        <f t="shared" si="4"/>
        <v>0</v>
      </c>
      <c r="Y19">
        <f t="shared" si="5"/>
        <v>0</v>
      </c>
      <c r="Z19">
        <f t="shared" si="6"/>
        <v>0</v>
      </c>
      <c r="AA19">
        <f t="shared" si="7"/>
        <v>0</v>
      </c>
      <c r="AB19">
        <f t="shared" si="8"/>
        <v>0</v>
      </c>
      <c r="AC19">
        <f t="shared" si="9"/>
        <v>0</v>
      </c>
      <c r="AD19">
        <f t="shared" si="10"/>
        <v>0</v>
      </c>
      <c r="AE19">
        <f t="shared" si="11"/>
        <v>0</v>
      </c>
      <c r="AF19">
        <f t="shared" si="12"/>
        <v>0</v>
      </c>
    </row>
    <row r="20" spans="1:32">
      <c r="E20" s="5"/>
      <c r="F20" s="5">
        <f t="shared" ref="F20:P25" si="14">F12-F4</f>
        <v>0</v>
      </c>
      <c r="G20" s="5">
        <f t="shared" si="14"/>
        <v>0</v>
      </c>
      <c r="H20" s="5">
        <f t="shared" si="14"/>
        <v>0</v>
      </c>
      <c r="I20" s="5">
        <f t="shared" si="14"/>
        <v>0</v>
      </c>
      <c r="J20" s="5">
        <f t="shared" si="14"/>
        <v>0</v>
      </c>
      <c r="K20" s="5">
        <f t="shared" si="14"/>
        <v>0</v>
      </c>
      <c r="L20" s="5">
        <f t="shared" si="14"/>
        <v>0</v>
      </c>
      <c r="M20" s="5">
        <f t="shared" si="14"/>
        <v>0</v>
      </c>
      <c r="N20" s="5">
        <f t="shared" si="14"/>
        <v>0</v>
      </c>
      <c r="O20" s="5">
        <f t="shared" si="14"/>
        <v>0</v>
      </c>
      <c r="P20" s="5">
        <f t="shared" si="14"/>
        <v>0</v>
      </c>
      <c r="Q20" s="5"/>
      <c r="R20">
        <v>7</v>
      </c>
      <c r="S20">
        <v>3.25</v>
      </c>
      <c r="T20">
        <v>50.75</v>
      </c>
      <c r="U20">
        <f t="shared" si="1"/>
        <v>0</v>
      </c>
      <c r="V20">
        <f t="shared" si="2"/>
        <v>0</v>
      </c>
      <c r="W20">
        <f t="shared" si="3"/>
        <v>0</v>
      </c>
      <c r="X20">
        <f t="shared" si="4"/>
        <v>0</v>
      </c>
      <c r="Y20">
        <f t="shared" si="5"/>
        <v>0</v>
      </c>
      <c r="Z20">
        <f t="shared" si="6"/>
        <v>0</v>
      </c>
      <c r="AA20">
        <f t="shared" si="7"/>
        <v>0</v>
      </c>
      <c r="AB20">
        <f t="shared" si="8"/>
        <v>0</v>
      </c>
      <c r="AC20">
        <f t="shared" si="9"/>
        <v>0</v>
      </c>
      <c r="AD20">
        <f t="shared" si="10"/>
        <v>0</v>
      </c>
      <c r="AE20">
        <f t="shared" si="11"/>
        <v>0</v>
      </c>
      <c r="AF20">
        <f t="shared" si="12"/>
        <v>0</v>
      </c>
    </row>
    <row r="21" spans="1:32">
      <c r="E21" s="5"/>
      <c r="F21" s="5">
        <f t="shared" si="14"/>
        <v>0</v>
      </c>
      <c r="G21" s="5">
        <f t="shared" si="14"/>
        <v>0</v>
      </c>
      <c r="H21" s="5">
        <f t="shared" si="14"/>
        <v>0</v>
      </c>
      <c r="I21" s="5">
        <f t="shared" si="14"/>
        <v>0</v>
      </c>
      <c r="J21" s="5">
        <f t="shared" si="14"/>
        <v>0</v>
      </c>
      <c r="K21" s="5">
        <f t="shared" si="14"/>
        <v>0</v>
      </c>
      <c r="L21" s="5">
        <f t="shared" si="14"/>
        <v>0</v>
      </c>
      <c r="M21" s="5">
        <f t="shared" si="14"/>
        <v>0</v>
      </c>
      <c r="N21" s="5">
        <f t="shared" si="14"/>
        <v>0</v>
      </c>
      <c r="O21" s="5">
        <f t="shared" si="14"/>
        <v>0</v>
      </c>
      <c r="P21" s="5">
        <f t="shared" si="14"/>
        <v>0</v>
      </c>
      <c r="Q21" s="5"/>
      <c r="R21" s="5"/>
    </row>
    <row r="22" spans="1:32">
      <c r="E22" s="5"/>
      <c r="F22" s="5">
        <f t="shared" si="14"/>
        <v>0</v>
      </c>
      <c r="G22" s="5">
        <f t="shared" si="14"/>
        <v>0</v>
      </c>
      <c r="H22" s="5">
        <f t="shared" si="14"/>
        <v>0</v>
      </c>
      <c r="I22" s="5">
        <f t="shared" si="14"/>
        <v>0</v>
      </c>
      <c r="J22" s="5">
        <f t="shared" si="14"/>
        <v>0</v>
      </c>
      <c r="K22" s="5">
        <f t="shared" si="14"/>
        <v>0</v>
      </c>
      <c r="L22" s="5">
        <f t="shared" si="14"/>
        <v>0</v>
      </c>
      <c r="M22" s="5">
        <f t="shared" si="14"/>
        <v>0</v>
      </c>
      <c r="N22" s="5">
        <f t="shared" si="14"/>
        <v>0</v>
      </c>
      <c r="O22" s="5">
        <f t="shared" si="14"/>
        <v>0</v>
      </c>
      <c r="P22" s="5">
        <f t="shared" si="14"/>
        <v>0</v>
      </c>
      <c r="Q22" s="5"/>
      <c r="R22" s="5"/>
    </row>
    <row r="23" spans="1:32">
      <c r="E23" s="5"/>
      <c r="F23" s="5">
        <f t="shared" si="14"/>
        <v>0</v>
      </c>
      <c r="G23" s="5">
        <f t="shared" si="14"/>
        <v>0</v>
      </c>
      <c r="H23" s="5">
        <f t="shared" si="14"/>
        <v>0</v>
      </c>
      <c r="I23" s="5">
        <f t="shared" si="14"/>
        <v>0</v>
      </c>
      <c r="J23" s="5">
        <f t="shared" si="14"/>
        <v>0</v>
      </c>
      <c r="K23" s="5">
        <f t="shared" si="14"/>
        <v>0</v>
      </c>
      <c r="L23" s="5">
        <f t="shared" si="14"/>
        <v>0</v>
      </c>
      <c r="M23" s="5">
        <f t="shared" si="14"/>
        <v>0</v>
      </c>
      <c r="N23" s="5">
        <f t="shared" si="14"/>
        <v>0</v>
      </c>
      <c r="O23" s="5">
        <f t="shared" si="14"/>
        <v>0</v>
      </c>
      <c r="P23" s="5">
        <f t="shared" si="14"/>
        <v>0</v>
      </c>
      <c r="Q23" s="5"/>
      <c r="R23" s="5"/>
    </row>
    <row r="24" spans="1:32">
      <c r="E24" s="5"/>
      <c r="F24" s="5">
        <f t="shared" si="14"/>
        <v>0</v>
      </c>
      <c r="G24" s="5">
        <f t="shared" si="14"/>
        <v>0</v>
      </c>
      <c r="H24" s="5">
        <f t="shared" si="14"/>
        <v>0</v>
      </c>
      <c r="I24" s="5">
        <f t="shared" si="14"/>
        <v>0</v>
      </c>
      <c r="J24" s="5">
        <f t="shared" si="14"/>
        <v>0</v>
      </c>
      <c r="K24" s="5">
        <f t="shared" si="14"/>
        <v>0</v>
      </c>
      <c r="L24" s="5">
        <f t="shared" si="14"/>
        <v>0</v>
      </c>
      <c r="M24" s="5">
        <f t="shared" si="14"/>
        <v>0</v>
      </c>
      <c r="N24" s="5">
        <f t="shared" si="14"/>
        <v>0</v>
      </c>
      <c r="O24" s="5">
        <f t="shared" si="14"/>
        <v>0</v>
      </c>
      <c r="P24" s="5">
        <f t="shared" si="14"/>
        <v>0</v>
      </c>
      <c r="Q24" s="5"/>
      <c r="R24" s="5"/>
    </row>
    <row r="25" spans="1:32">
      <c r="E25" s="5"/>
      <c r="F25" s="5">
        <f t="shared" si="14"/>
        <v>0</v>
      </c>
      <c r="G25" s="5">
        <f t="shared" si="14"/>
        <v>0</v>
      </c>
      <c r="H25" s="5">
        <f t="shared" si="14"/>
        <v>0</v>
      </c>
      <c r="I25" s="5">
        <f t="shared" si="14"/>
        <v>0</v>
      </c>
      <c r="J25" s="5">
        <f t="shared" si="14"/>
        <v>0</v>
      </c>
      <c r="K25" s="5">
        <f t="shared" si="14"/>
        <v>0</v>
      </c>
      <c r="L25" s="5">
        <f t="shared" si="14"/>
        <v>0</v>
      </c>
      <c r="M25" s="5">
        <f t="shared" si="14"/>
        <v>0</v>
      </c>
      <c r="N25" s="5">
        <f t="shared" si="14"/>
        <v>0</v>
      </c>
      <c r="O25" s="5">
        <f t="shared" si="14"/>
        <v>0</v>
      </c>
      <c r="P25" s="5">
        <f t="shared" si="14"/>
        <v>0</v>
      </c>
      <c r="Q25" s="5"/>
      <c r="R25" s="5"/>
    </row>
    <row r="27" spans="1:32">
      <c r="A27" t="s">
        <v>43</v>
      </c>
      <c r="G27" s="23"/>
    </row>
    <row r="28" spans="1:32">
      <c r="A28">
        <v>1</v>
      </c>
      <c r="B28" s="23">
        <v>18264</v>
      </c>
      <c r="C28">
        <v>2.2951008700000002</v>
      </c>
      <c r="D28">
        <v>48.873782149999997</v>
      </c>
      <c r="E28">
        <v>33.4</v>
      </c>
      <c r="F28">
        <v>71.900000000000006</v>
      </c>
      <c r="G28">
        <v>16.600000000000001</v>
      </c>
      <c r="H28">
        <v>72.2</v>
      </c>
      <c r="I28">
        <v>60.1</v>
      </c>
      <c r="J28">
        <v>48</v>
      </c>
      <c r="K28">
        <v>79.599999999999994</v>
      </c>
      <c r="L28">
        <v>49.9</v>
      </c>
      <c r="M28">
        <v>77.3</v>
      </c>
      <c r="N28">
        <v>20</v>
      </c>
      <c r="O28">
        <v>75.8</v>
      </c>
      <c r="P28">
        <v>70.2</v>
      </c>
      <c r="U28">
        <v>0</v>
      </c>
      <c r="V28" s="24">
        <v>0.25</v>
      </c>
      <c r="X28">
        <v>0.5</v>
      </c>
      <c r="Z28" s="24">
        <v>0.75</v>
      </c>
      <c r="AB28">
        <v>1</v>
      </c>
    </row>
    <row r="29" spans="1:32">
      <c r="A29">
        <v>2</v>
      </c>
      <c r="B29" s="23">
        <v>18264</v>
      </c>
      <c r="C29">
        <v>6.1833033300000002</v>
      </c>
      <c r="D29">
        <v>48.693560980000001</v>
      </c>
      <c r="E29">
        <v>56</v>
      </c>
      <c r="F29">
        <v>80.3</v>
      </c>
      <c r="G29">
        <v>18.3</v>
      </c>
      <c r="H29">
        <v>116.5</v>
      </c>
      <c r="I29">
        <v>65.400000000000006</v>
      </c>
      <c r="J29">
        <v>68</v>
      </c>
      <c r="K29">
        <v>74.8</v>
      </c>
      <c r="L29">
        <v>74.2</v>
      </c>
      <c r="M29">
        <v>96.8</v>
      </c>
      <c r="N29">
        <v>20.5</v>
      </c>
      <c r="O29">
        <v>115.3</v>
      </c>
      <c r="P29">
        <v>77.099999999999994</v>
      </c>
    </row>
    <row r="30" spans="1:32">
      <c r="A30">
        <v>3</v>
      </c>
      <c r="B30" s="23">
        <v>18264</v>
      </c>
      <c r="C30">
        <v>5.3685788600000004</v>
      </c>
      <c r="D30">
        <v>43.29436424</v>
      </c>
      <c r="E30">
        <v>17</v>
      </c>
      <c r="F30">
        <v>61.9</v>
      </c>
      <c r="G30">
        <v>68.7</v>
      </c>
      <c r="H30">
        <v>38.6</v>
      </c>
      <c r="I30">
        <v>30.3</v>
      </c>
      <c r="J30">
        <v>3.1</v>
      </c>
      <c r="K30">
        <v>0.7</v>
      </c>
      <c r="L30">
        <v>48.7</v>
      </c>
      <c r="M30">
        <v>41.7</v>
      </c>
      <c r="N30">
        <v>76.2</v>
      </c>
      <c r="O30">
        <v>37.299999999999997</v>
      </c>
      <c r="P30">
        <v>129.30000000000001</v>
      </c>
    </row>
    <row r="31" spans="1:32">
      <c r="A31">
        <v>4</v>
      </c>
      <c r="B31" s="23">
        <v>18264</v>
      </c>
      <c r="C31">
        <v>6.4678673800000004</v>
      </c>
      <c r="D31">
        <v>46.364914560000003</v>
      </c>
      <c r="E31">
        <v>42.1</v>
      </c>
      <c r="F31">
        <v>90.9</v>
      </c>
      <c r="G31">
        <v>9.6999999999999993</v>
      </c>
      <c r="H31">
        <v>63</v>
      </c>
      <c r="I31">
        <v>65.400000000000006</v>
      </c>
      <c r="J31">
        <v>60.8</v>
      </c>
      <c r="K31">
        <v>26.7</v>
      </c>
      <c r="L31">
        <v>121.5</v>
      </c>
      <c r="M31">
        <v>123.7</v>
      </c>
      <c r="N31">
        <v>26.7</v>
      </c>
      <c r="O31">
        <v>268.3</v>
      </c>
      <c r="P31">
        <v>60</v>
      </c>
    </row>
    <row r="32" spans="1:32">
      <c r="A32">
        <v>5</v>
      </c>
      <c r="B32" s="23">
        <v>18264</v>
      </c>
      <c r="C32">
        <v>-0.59827556000000004</v>
      </c>
      <c r="D32">
        <v>44.829267530000003</v>
      </c>
      <c r="E32">
        <v>34.200000000000003</v>
      </c>
      <c r="F32">
        <v>101.6</v>
      </c>
      <c r="G32">
        <v>55.3</v>
      </c>
      <c r="H32">
        <v>79.3</v>
      </c>
      <c r="I32">
        <v>79.2</v>
      </c>
      <c r="J32">
        <v>41.8</v>
      </c>
      <c r="K32">
        <v>21.5</v>
      </c>
      <c r="L32">
        <v>91</v>
      </c>
      <c r="M32">
        <v>86.6</v>
      </c>
      <c r="N32">
        <v>73.900000000000006</v>
      </c>
      <c r="O32">
        <v>126.8</v>
      </c>
      <c r="P32">
        <v>184.6</v>
      </c>
    </row>
    <row r="33" spans="1:19">
      <c r="A33">
        <v>6</v>
      </c>
      <c r="B33" s="23">
        <v>18264</v>
      </c>
      <c r="C33">
        <v>-4.4961592899999996</v>
      </c>
      <c r="D33">
        <v>48.384312999999999</v>
      </c>
      <c r="E33">
        <v>47.8</v>
      </c>
      <c r="F33">
        <v>204.4</v>
      </c>
      <c r="G33">
        <v>72.099999999999994</v>
      </c>
      <c r="H33">
        <v>74.900000000000006</v>
      </c>
      <c r="I33">
        <v>75.7</v>
      </c>
      <c r="J33">
        <v>41.5</v>
      </c>
      <c r="K33">
        <v>70.5</v>
      </c>
      <c r="L33">
        <v>121.2</v>
      </c>
      <c r="M33">
        <v>118</v>
      </c>
      <c r="N33">
        <v>67.7</v>
      </c>
      <c r="O33">
        <v>206</v>
      </c>
      <c r="P33">
        <v>197.3</v>
      </c>
    </row>
    <row r="34" spans="1:19">
      <c r="A34">
        <v>7</v>
      </c>
      <c r="B34" s="23">
        <v>18264</v>
      </c>
      <c r="C34">
        <v>3.0470268699999998</v>
      </c>
      <c r="D34">
        <v>50.644440930000002</v>
      </c>
      <c r="E34">
        <v>45.6</v>
      </c>
      <c r="F34">
        <v>107.8</v>
      </c>
      <c r="G34">
        <v>38</v>
      </c>
      <c r="H34">
        <v>81.2</v>
      </c>
      <c r="I34">
        <v>55.4</v>
      </c>
      <c r="J34">
        <v>64.599999999999994</v>
      </c>
      <c r="K34">
        <v>80.2</v>
      </c>
      <c r="L34">
        <v>78.8</v>
      </c>
      <c r="M34">
        <v>88.1</v>
      </c>
      <c r="N34">
        <v>37.700000000000003</v>
      </c>
      <c r="O34">
        <v>144.1</v>
      </c>
      <c r="P34">
        <v>88.2</v>
      </c>
    </row>
    <row r="36" spans="1:19">
      <c r="A36" t="s">
        <v>45</v>
      </c>
      <c r="E36" s="5">
        <f>E28-E3</f>
        <v>0</v>
      </c>
      <c r="F36" s="5">
        <f t="shared" ref="F36:P36" si="15">F28-F3</f>
        <v>0</v>
      </c>
      <c r="G36" s="5">
        <f t="shared" si="15"/>
        <v>0</v>
      </c>
      <c r="H36" s="5">
        <f t="shared" si="15"/>
        <v>0</v>
      </c>
      <c r="I36" s="5">
        <f t="shared" si="15"/>
        <v>0</v>
      </c>
      <c r="J36" s="5">
        <f t="shared" si="15"/>
        <v>0</v>
      </c>
      <c r="K36" s="5">
        <f t="shared" si="15"/>
        <v>0</v>
      </c>
      <c r="L36" s="5">
        <f t="shared" si="15"/>
        <v>0</v>
      </c>
      <c r="M36" s="5">
        <f t="shared" si="15"/>
        <v>0</v>
      </c>
      <c r="N36" s="5">
        <f t="shared" si="15"/>
        <v>0</v>
      </c>
      <c r="O36" s="5">
        <f t="shared" si="15"/>
        <v>0</v>
      </c>
      <c r="P36" s="5">
        <f t="shared" si="15"/>
        <v>0</v>
      </c>
      <c r="Q36" s="5"/>
    </row>
    <row r="37" spans="1:19">
      <c r="E37" s="5">
        <f t="shared" ref="E37:P42" si="16">E29-E4</f>
        <v>0</v>
      </c>
      <c r="F37" s="5">
        <f t="shared" si="16"/>
        <v>0</v>
      </c>
      <c r="G37" s="5">
        <f t="shared" si="16"/>
        <v>0</v>
      </c>
      <c r="H37" s="5">
        <f t="shared" si="16"/>
        <v>0</v>
      </c>
      <c r="I37" s="5">
        <f t="shared" si="16"/>
        <v>0</v>
      </c>
      <c r="J37" s="5">
        <f t="shared" si="16"/>
        <v>0</v>
      </c>
      <c r="K37" s="5">
        <f t="shared" si="16"/>
        <v>0</v>
      </c>
      <c r="L37" s="5">
        <f t="shared" si="16"/>
        <v>0</v>
      </c>
      <c r="M37" s="5">
        <f t="shared" si="16"/>
        <v>0</v>
      </c>
      <c r="N37" s="5">
        <f t="shared" si="16"/>
        <v>0</v>
      </c>
      <c r="O37" s="5">
        <f t="shared" si="16"/>
        <v>0</v>
      </c>
      <c r="P37" s="5">
        <f t="shared" si="16"/>
        <v>0</v>
      </c>
      <c r="Q37" s="5"/>
    </row>
    <row r="38" spans="1:19">
      <c r="E38" s="5">
        <f t="shared" si="16"/>
        <v>0</v>
      </c>
      <c r="F38" s="5">
        <f t="shared" si="16"/>
        <v>0</v>
      </c>
      <c r="G38" s="5">
        <f t="shared" si="16"/>
        <v>0</v>
      </c>
      <c r="H38" s="5">
        <f t="shared" si="16"/>
        <v>0</v>
      </c>
      <c r="I38" s="5">
        <f t="shared" si="16"/>
        <v>0</v>
      </c>
      <c r="J38" s="5">
        <f t="shared" si="16"/>
        <v>0</v>
      </c>
      <c r="K38" s="5">
        <f t="shared" si="16"/>
        <v>0</v>
      </c>
      <c r="L38" s="5">
        <f t="shared" si="16"/>
        <v>0</v>
      </c>
      <c r="M38" s="5">
        <f t="shared" si="16"/>
        <v>0</v>
      </c>
      <c r="N38" s="5">
        <f t="shared" si="16"/>
        <v>0</v>
      </c>
      <c r="O38" s="5">
        <f t="shared" si="16"/>
        <v>0</v>
      </c>
      <c r="P38" s="5">
        <f t="shared" si="16"/>
        <v>0</v>
      </c>
      <c r="Q38" s="5"/>
    </row>
    <row r="39" spans="1:19">
      <c r="E39" s="5">
        <f t="shared" si="16"/>
        <v>0</v>
      </c>
      <c r="F39" s="5">
        <f t="shared" si="16"/>
        <v>0</v>
      </c>
      <c r="G39" s="5">
        <f t="shared" si="16"/>
        <v>0</v>
      </c>
      <c r="H39" s="5">
        <f t="shared" si="16"/>
        <v>0</v>
      </c>
      <c r="I39" s="5">
        <f t="shared" si="16"/>
        <v>0</v>
      </c>
      <c r="J39" s="5">
        <f t="shared" si="16"/>
        <v>0</v>
      </c>
      <c r="K39" s="5">
        <f t="shared" si="16"/>
        <v>0</v>
      </c>
      <c r="L39" s="5">
        <f t="shared" si="16"/>
        <v>0</v>
      </c>
      <c r="M39" s="5">
        <f t="shared" si="16"/>
        <v>0</v>
      </c>
      <c r="N39" s="5">
        <f t="shared" si="16"/>
        <v>0</v>
      </c>
      <c r="O39" s="5">
        <f t="shared" si="16"/>
        <v>0</v>
      </c>
      <c r="P39" s="5">
        <f t="shared" si="16"/>
        <v>0</v>
      </c>
      <c r="Q39" s="5"/>
    </row>
    <row r="40" spans="1:19">
      <c r="E40" s="5">
        <f t="shared" si="16"/>
        <v>0</v>
      </c>
      <c r="F40" s="5">
        <f t="shared" si="16"/>
        <v>0</v>
      </c>
      <c r="G40" s="5">
        <f t="shared" si="16"/>
        <v>0</v>
      </c>
      <c r="H40" s="5">
        <f t="shared" si="16"/>
        <v>0</v>
      </c>
      <c r="I40" s="5">
        <f t="shared" si="16"/>
        <v>0</v>
      </c>
      <c r="J40" s="5">
        <f t="shared" si="16"/>
        <v>0</v>
      </c>
      <c r="K40" s="5">
        <f t="shared" si="16"/>
        <v>0</v>
      </c>
      <c r="L40" s="5">
        <f t="shared" si="16"/>
        <v>0</v>
      </c>
      <c r="M40" s="5">
        <f t="shared" si="16"/>
        <v>0</v>
      </c>
      <c r="N40" s="5">
        <f t="shared" si="16"/>
        <v>0</v>
      </c>
      <c r="O40" s="5">
        <f t="shared" si="16"/>
        <v>0</v>
      </c>
      <c r="P40" s="5">
        <f t="shared" si="16"/>
        <v>0</v>
      </c>
      <c r="Q40" s="5"/>
    </row>
    <row r="41" spans="1:19">
      <c r="E41" s="5">
        <f t="shared" si="16"/>
        <v>0</v>
      </c>
      <c r="F41" s="5">
        <f t="shared" si="16"/>
        <v>0</v>
      </c>
      <c r="G41" s="5">
        <f t="shared" si="16"/>
        <v>0</v>
      </c>
      <c r="H41" s="5">
        <f t="shared" si="16"/>
        <v>0</v>
      </c>
      <c r="I41" s="5">
        <f t="shared" si="16"/>
        <v>0</v>
      </c>
      <c r="J41" s="5">
        <f t="shared" si="16"/>
        <v>0</v>
      </c>
      <c r="K41" s="5">
        <f t="shared" si="16"/>
        <v>0</v>
      </c>
      <c r="L41" s="5">
        <f t="shared" si="16"/>
        <v>0</v>
      </c>
      <c r="M41" s="5">
        <f t="shared" si="16"/>
        <v>0</v>
      </c>
      <c r="N41" s="5">
        <f t="shared" si="16"/>
        <v>0</v>
      </c>
      <c r="O41" s="5">
        <f t="shared" si="16"/>
        <v>0</v>
      </c>
      <c r="P41" s="5">
        <f t="shared" si="16"/>
        <v>0</v>
      </c>
      <c r="Q41" s="5"/>
    </row>
    <row r="42" spans="1:19">
      <c r="E42" s="5">
        <f t="shared" si="16"/>
        <v>0</v>
      </c>
      <c r="F42" s="5">
        <f t="shared" si="16"/>
        <v>0</v>
      </c>
      <c r="G42" s="5">
        <f t="shared" si="16"/>
        <v>0</v>
      </c>
      <c r="H42" s="5">
        <f t="shared" si="16"/>
        <v>0</v>
      </c>
      <c r="I42" s="5">
        <f t="shared" si="16"/>
        <v>0</v>
      </c>
      <c r="J42" s="5">
        <f t="shared" si="16"/>
        <v>0</v>
      </c>
      <c r="K42" s="5">
        <f t="shared" si="16"/>
        <v>0</v>
      </c>
      <c r="L42" s="5">
        <f t="shared" si="16"/>
        <v>0</v>
      </c>
      <c r="M42" s="5">
        <f t="shared" si="16"/>
        <v>0</v>
      </c>
      <c r="N42" s="5">
        <f t="shared" si="16"/>
        <v>0</v>
      </c>
      <c r="O42" s="5">
        <f t="shared" si="16"/>
        <v>0</v>
      </c>
      <c r="P42" s="5">
        <f t="shared" si="16"/>
        <v>0</v>
      </c>
      <c r="Q42" s="5"/>
    </row>
    <row r="45" spans="1:19">
      <c r="B45" t="s">
        <v>95</v>
      </c>
    </row>
    <row r="46" spans="1:19" ht="15.75">
      <c r="B46" s="32" t="s">
        <v>89</v>
      </c>
      <c r="S46" t="s">
        <v>102</v>
      </c>
    </row>
    <row r="47" spans="1:19" ht="15.75">
      <c r="B47" s="32" t="s">
        <v>90</v>
      </c>
    </row>
    <row r="48" spans="1:19" ht="15.75">
      <c r="B48" s="32" t="s">
        <v>91</v>
      </c>
    </row>
    <row r="49" spans="2:3" ht="15.75">
      <c r="B49" s="32" t="s">
        <v>92</v>
      </c>
    </row>
    <row r="50" spans="2:3" ht="15.75">
      <c r="B50" s="32" t="s">
        <v>93</v>
      </c>
    </row>
    <row r="51" spans="2:3" ht="15.75">
      <c r="B51" s="32" t="s">
        <v>94</v>
      </c>
    </row>
    <row r="52" spans="2:3">
      <c r="B52" t="s">
        <v>98</v>
      </c>
    </row>
    <row r="54" spans="2:3" ht="15.75">
      <c r="B54" s="32" t="s">
        <v>96</v>
      </c>
    </row>
    <row r="55" spans="2:3">
      <c r="C55">
        <f>(1950 - 1901)*12*360 + 1</f>
        <v>211681</v>
      </c>
    </row>
    <row r="56" spans="2:3">
      <c r="B56" t="s">
        <v>97</v>
      </c>
    </row>
    <row r="58" spans="2:3">
      <c r="B58" t="s">
        <v>99</v>
      </c>
    </row>
    <row r="59" spans="2:3">
      <c r="C59" t="s">
        <v>100</v>
      </c>
    </row>
    <row r="61" spans="2:3">
      <c r="B61" t="s">
        <v>101</v>
      </c>
    </row>
    <row r="62" spans="2:3">
      <c r="C62" t="s">
        <v>103</v>
      </c>
    </row>
    <row r="65" spans="1:20">
      <c r="B65" t="s">
        <v>107</v>
      </c>
      <c r="C65" t="s">
        <v>104</v>
      </c>
      <c r="D65" t="s">
        <v>23</v>
      </c>
      <c r="E65" t="s">
        <v>24</v>
      </c>
      <c r="H65" t="s">
        <v>105</v>
      </c>
      <c r="I65" t="s">
        <v>106</v>
      </c>
      <c r="L65" t="s">
        <v>111</v>
      </c>
      <c r="M65">
        <v>1</v>
      </c>
      <c r="N65">
        <v>1950</v>
      </c>
      <c r="O65">
        <v>6.25</v>
      </c>
      <c r="P65">
        <v>46.25</v>
      </c>
      <c r="S65">
        <f xml:space="preserve"> (N65 - 1901)* 12*360+ (M65-1)*360 + 2 *(P65+89.75)+1</f>
        <v>211953</v>
      </c>
      <c r="T65">
        <f>2*(O65+179.75)+1</f>
        <v>373</v>
      </c>
    </row>
    <row r="66" spans="1:20">
      <c r="A66" t="s">
        <v>108</v>
      </c>
      <c r="B66">
        <v>1</v>
      </c>
      <c r="C66">
        <v>1950</v>
      </c>
      <c r="D66">
        <v>2.25</v>
      </c>
      <c r="E66">
        <v>48.75</v>
      </c>
      <c r="H66">
        <f xml:space="preserve"> (C66 - 1901)* 12*360+ (B66-1)*360 + 2 *(E66+89.75)+1</f>
        <v>211958</v>
      </c>
      <c r="I66">
        <f>2*(D66+179.75)+1</f>
        <v>365</v>
      </c>
      <c r="M66">
        <v>2</v>
      </c>
      <c r="N66">
        <v>1950</v>
      </c>
      <c r="O66">
        <v>6.25</v>
      </c>
      <c r="P66">
        <v>46.25</v>
      </c>
      <c r="S66">
        <f xml:space="preserve"> (N66 - 1901)* 12*360+ (M66-1)*360 + 2 *(P66+89.75)+1</f>
        <v>212313</v>
      </c>
      <c r="T66">
        <f>2*(O66+179.75)+1</f>
        <v>373</v>
      </c>
    </row>
    <row r="67" spans="1:20">
      <c r="B67">
        <v>2</v>
      </c>
      <c r="C67">
        <v>1950</v>
      </c>
      <c r="D67">
        <v>2.25</v>
      </c>
      <c r="E67">
        <v>48.75</v>
      </c>
      <c r="H67">
        <f xml:space="preserve"> (C67 - 1901)* 12*360+ (B67-1)*360 + 2 *(E67+89.75)+1</f>
        <v>212318</v>
      </c>
      <c r="I67">
        <f>2*(D67+179.75)+1</f>
        <v>365</v>
      </c>
      <c r="M67">
        <v>3</v>
      </c>
      <c r="N67">
        <v>1950</v>
      </c>
      <c r="O67">
        <v>6.25</v>
      </c>
      <c r="P67">
        <v>46.25</v>
      </c>
      <c r="S67">
        <f xml:space="preserve"> (N67 - 1901)* 12*360+ (M67-1)*360 + 2 *(P67+89.75)+1</f>
        <v>212673</v>
      </c>
      <c r="T67">
        <f>2*(O67+179.75)+1</f>
        <v>373</v>
      </c>
    </row>
    <row r="68" spans="1:20">
      <c r="B68">
        <v>3</v>
      </c>
      <c r="C68">
        <v>1950</v>
      </c>
      <c r="D68">
        <v>2.25</v>
      </c>
      <c r="E68">
        <v>48.75</v>
      </c>
      <c r="H68">
        <f xml:space="preserve"> (C68 - 1901)* 12*360+ (B68-1)*360 + 2 *(E68+89.75)+1</f>
        <v>212678</v>
      </c>
      <c r="I68">
        <f>2*(D68+179.75)+1</f>
        <v>365</v>
      </c>
      <c r="M68">
        <v>4</v>
      </c>
      <c r="N68">
        <v>1950</v>
      </c>
      <c r="O68">
        <v>6.25</v>
      </c>
      <c r="P68">
        <v>46.25</v>
      </c>
      <c r="S68">
        <f xml:space="preserve"> (N68 - 1901)* 12*360+ (M68-1)*360 + 2 *(P68+89.75)+1</f>
        <v>213033</v>
      </c>
      <c r="T68">
        <f>2*(O68+179.75)+1</f>
        <v>373</v>
      </c>
    </row>
    <row r="69" spans="1:20">
      <c r="B69">
        <v>4</v>
      </c>
      <c r="C69">
        <v>1950</v>
      </c>
      <c r="D69">
        <v>2.25</v>
      </c>
      <c r="E69">
        <v>48.75</v>
      </c>
      <c r="H69">
        <f xml:space="preserve"> (C69 - 1901)* 12*360+ (B69-1)*360 + 2 *(E69+89.75)+1</f>
        <v>213038</v>
      </c>
      <c r="I69">
        <f>2*(D69+179.75)+1</f>
        <v>365</v>
      </c>
      <c r="M69">
        <v>5</v>
      </c>
      <c r="N69">
        <v>1950</v>
      </c>
      <c r="O69">
        <v>6.25</v>
      </c>
      <c r="P69">
        <v>46.25</v>
      </c>
      <c r="S69">
        <f xml:space="preserve"> (N69 - 1901)* 12*360+ (M69-1)*360 + 2 *(P69+89.75)+1</f>
        <v>213393</v>
      </c>
      <c r="T69">
        <f>2*(O69+179.75)+1</f>
        <v>373</v>
      </c>
    </row>
    <row r="70" spans="1:20">
      <c r="B70">
        <v>5</v>
      </c>
      <c r="C70">
        <v>1950</v>
      </c>
      <c r="D70">
        <v>2.25</v>
      </c>
      <c r="E70">
        <v>48.75</v>
      </c>
      <c r="H70">
        <f xml:space="preserve"> (C70 - 1901)* 12*360+ (B70-1)*360 + 2 *(E70+89.75)+1</f>
        <v>213398</v>
      </c>
      <c r="I70">
        <f>2*(D70+179.75)+1</f>
        <v>365</v>
      </c>
      <c r="M70">
        <v>6</v>
      </c>
      <c r="N70">
        <v>1950</v>
      </c>
      <c r="O70">
        <v>6.25</v>
      </c>
      <c r="P70">
        <v>46.25</v>
      </c>
      <c r="S70">
        <f xml:space="preserve"> (N70 - 1901)* 12*360+ (M70-1)*360 + 2 *(P70+89.75)+1</f>
        <v>213753</v>
      </c>
      <c r="T70">
        <f>2*(O70+179.75)+1</f>
        <v>373</v>
      </c>
    </row>
    <row r="71" spans="1:20">
      <c r="B71">
        <v>6</v>
      </c>
      <c r="C71">
        <v>1950</v>
      </c>
      <c r="D71">
        <v>2.25</v>
      </c>
      <c r="E71">
        <v>48.75</v>
      </c>
      <c r="H71">
        <f xml:space="preserve"> (C71 - 1901)* 12*360+ (B71-1)*360 + 2 *(E71+89.75)+1</f>
        <v>213758</v>
      </c>
      <c r="I71">
        <f>2*(D71+179.75)+1</f>
        <v>365</v>
      </c>
      <c r="M71">
        <v>7</v>
      </c>
      <c r="N71">
        <v>1950</v>
      </c>
      <c r="O71">
        <v>6.25</v>
      </c>
      <c r="P71">
        <v>46.25</v>
      </c>
      <c r="S71">
        <f xml:space="preserve"> (N71 - 1901)* 12*360+ (M71-1)*360 + 2 *(P71+89.75)+1</f>
        <v>214113</v>
      </c>
      <c r="T71">
        <f>2*(O71+179.75)+1</f>
        <v>373</v>
      </c>
    </row>
    <row r="72" spans="1:20">
      <c r="B72">
        <v>7</v>
      </c>
      <c r="C72">
        <v>1950</v>
      </c>
      <c r="D72">
        <v>2.25</v>
      </c>
      <c r="E72">
        <v>48.75</v>
      </c>
      <c r="H72">
        <f xml:space="preserve"> (C72 - 1901)* 12*360+ (B72-1)*360 + 2 *(E72+89.75)+1</f>
        <v>214118</v>
      </c>
      <c r="I72">
        <f>2*(D72+179.75)+1</f>
        <v>365</v>
      </c>
      <c r="M72">
        <v>8</v>
      </c>
      <c r="N72">
        <v>1950</v>
      </c>
      <c r="O72">
        <v>6.25</v>
      </c>
      <c r="P72">
        <v>46.25</v>
      </c>
      <c r="S72">
        <f xml:space="preserve"> (N72 - 1901)* 12*360+ (M72-1)*360 + 2 *(P72+89.75)+1</f>
        <v>214473</v>
      </c>
      <c r="T72">
        <f>2*(O72+179.75)+1</f>
        <v>373</v>
      </c>
    </row>
    <row r="73" spans="1:20">
      <c r="B73">
        <v>8</v>
      </c>
      <c r="C73">
        <v>1950</v>
      </c>
      <c r="D73">
        <v>2.25</v>
      </c>
      <c r="E73">
        <v>48.75</v>
      </c>
      <c r="H73">
        <f xml:space="preserve"> (C73 - 1901)* 12*360+ (B73-1)*360 + 2 *(E73+89.75)+1</f>
        <v>214478</v>
      </c>
      <c r="I73">
        <f>2*(D73+179.75)+1</f>
        <v>365</v>
      </c>
      <c r="M73">
        <v>9</v>
      </c>
      <c r="N73">
        <v>1950</v>
      </c>
      <c r="O73">
        <v>6.25</v>
      </c>
      <c r="P73">
        <v>46.25</v>
      </c>
      <c r="S73">
        <f xml:space="preserve"> (N73 - 1901)* 12*360+ (M73-1)*360 + 2 *(P73+89.75)+1</f>
        <v>214833</v>
      </c>
      <c r="T73">
        <f>2*(O73+179.75)+1</f>
        <v>373</v>
      </c>
    </row>
    <row r="74" spans="1:20">
      <c r="B74">
        <v>9</v>
      </c>
      <c r="C74">
        <v>1950</v>
      </c>
      <c r="D74">
        <v>2.25</v>
      </c>
      <c r="E74">
        <v>48.75</v>
      </c>
      <c r="H74">
        <f xml:space="preserve"> (C74 - 1901)* 12*360+ (B74-1)*360 + 2 *(E74+89.75)+1</f>
        <v>214838</v>
      </c>
      <c r="I74">
        <f>2*(D74+179.75)+1</f>
        <v>365</v>
      </c>
      <c r="M74">
        <v>10</v>
      </c>
      <c r="N74">
        <v>1950</v>
      </c>
      <c r="O74">
        <v>6.25</v>
      </c>
      <c r="P74">
        <v>46.25</v>
      </c>
      <c r="S74">
        <f xml:space="preserve"> (N74 - 1901)* 12*360+ (M74-1)*360 + 2 *(P74+89.75)+1</f>
        <v>215193</v>
      </c>
      <c r="T74">
        <f>2*(O74+179.75)+1</f>
        <v>373</v>
      </c>
    </row>
    <row r="75" spans="1:20">
      <c r="B75">
        <v>10</v>
      </c>
      <c r="C75">
        <v>1950</v>
      </c>
      <c r="D75">
        <v>2.25</v>
      </c>
      <c r="E75">
        <v>48.75</v>
      </c>
      <c r="H75">
        <f xml:space="preserve"> (C75 - 1901)* 12*360+ (B75-1)*360 + 2 *(E75+89.75)+1</f>
        <v>215198</v>
      </c>
      <c r="I75">
        <f>2*(D75+179.75)+1</f>
        <v>365</v>
      </c>
      <c r="M75">
        <v>11</v>
      </c>
      <c r="N75">
        <v>1950</v>
      </c>
      <c r="O75">
        <v>6.25</v>
      </c>
      <c r="P75">
        <v>46.25</v>
      </c>
      <c r="S75">
        <f xml:space="preserve"> (N75 - 1901)* 12*360+ (M75-1)*360 + 2 *(P75+89.75)+1</f>
        <v>215553</v>
      </c>
      <c r="T75">
        <f>2*(O75+179.75)+1</f>
        <v>373</v>
      </c>
    </row>
    <row r="76" spans="1:20">
      <c r="B76">
        <v>11</v>
      </c>
      <c r="C76">
        <v>1950</v>
      </c>
      <c r="D76">
        <v>2.25</v>
      </c>
      <c r="E76">
        <v>48.75</v>
      </c>
      <c r="H76">
        <f xml:space="preserve"> (C76 - 1901)* 12*360+ (B76-1)*360 + 2 *(E76+89.75)+1</f>
        <v>215558</v>
      </c>
      <c r="I76">
        <f>2*(D76+179.75)+1</f>
        <v>365</v>
      </c>
      <c r="M76">
        <v>12</v>
      </c>
      <c r="N76">
        <v>1950</v>
      </c>
      <c r="O76">
        <v>6.25</v>
      </c>
      <c r="P76">
        <v>46.25</v>
      </c>
      <c r="S76">
        <f xml:space="preserve"> (N76 - 1901)* 12*360+ (M76-1)*360 + 2 *(P76+89.75)+1</f>
        <v>215913</v>
      </c>
      <c r="T76">
        <f>2*(O76+179.75)+1</f>
        <v>373</v>
      </c>
    </row>
    <row r="77" spans="1:20">
      <c r="B77">
        <v>12</v>
      </c>
      <c r="C77">
        <v>1950</v>
      </c>
      <c r="D77">
        <v>2.25</v>
      </c>
      <c r="E77">
        <v>48.75</v>
      </c>
      <c r="H77">
        <f xml:space="preserve"> (C77 - 1901)* 12*360+ (B77-1)*360 + 2 *(E77+89.75)+1</f>
        <v>215918</v>
      </c>
      <c r="I77">
        <f>2*(D77+179.75)+1</f>
        <v>365</v>
      </c>
    </row>
    <row r="79" spans="1:20">
      <c r="A79" t="s">
        <v>109</v>
      </c>
      <c r="B79">
        <v>1</v>
      </c>
      <c r="C79">
        <v>1950</v>
      </c>
      <c r="D79">
        <v>6.25</v>
      </c>
      <c r="E79">
        <v>48.75</v>
      </c>
      <c r="H79">
        <f xml:space="preserve"> (C79 - 1901)* 12*360+ (B79-1)*360 + 2 *(E79+89.75)+1</f>
        <v>211958</v>
      </c>
      <c r="I79">
        <f>2*(D79+179.75)+1</f>
        <v>373</v>
      </c>
      <c r="L79" t="s">
        <v>112</v>
      </c>
      <c r="M79">
        <v>1</v>
      </c>
      <c r="N79">
        <v>1950</v>
      </c>
      <c r="O79">
        <v>-0.75</v>
      </c>
      <c r="P79">
        <v>44.75</v>
      </c>
      <c r="S79">
        <f xml:space="preserve"> (N79 - 1901)* 12*360+ (M79-1)*360 + 2 *(P79+89.75)+1</f>
        <v>211950</v>
      </c>
      <c r="T79">
        <f>2*(O79+179.75)+1</f>
        <v>359</v>
      </c>
    </row>
    <row r="80" spans="1:20">
      <c r="B80">
        <v>2</v>
      </c>
      <c r="C80">
        <v>1950</v>
      </c>
      <c r="D80">
        <v>6.25</v>
      </c>
      <c r="E80">
        <v>48.75</v>
      </c>
      <c r="H80">
        <f xml:space="preserve"> (C80 - 1901)* 12*360+ (B80-1)*360 + 2 *(E80+89.75)+1</f>
        <v>212318</v>
      </c>
      <c r="I80">
        <f>2*(D80+179.75)+1</f>
        <v>373</v>
      </c>
      <c r="M80">
        <v>2</v>
      </c>
      <c r="N80">
        <v>1950</v>
      </c>
      <c r="O80">
        <v>-0.75</v>
      </c>
      <c r="P80">
        <v>44.75</v>
      </c>
      <c r="S80">
        <f xml:space="preserve"> (N80 - 1901)* 12*360+ (M80-1)*360 + 2 *(P80+89.75)+1</f>
        <v>212310</v>
      </c>
      <c r="T80">
        <f>2*(O80+179.75)+1</f>
        <v>359</v>
      </c>
    </row>
    <row r="81" spans="1:20">
      <c r="B81">
        <v>3</v>
      </c>
      <c r="C81">
        <v>1950</v>
      </c>
      <c r="D81">
        <v>6.25</v>
      </c>
      <c r="E81">
        <v>48.75</v>
      </c>
      <c r="H81">
        <f xml:space="preserve"> (C81 - 1901)* 12*360+ (B81-1)*360 + 2 *(E81+89.75)+1</f>
        <v>212678</v>
      </c>
      <c r="I81">
        <f>2*(D81+179.75)+1</f>
        <v>373</v>
      </c>
      <c r="M81">
        <v>3</v>
      </c>
      <c r="N81">
        <v>1950</v>
      </c>
      <c r="O81">
        <v>-0.75</v>
      </c>
      <c r="P81">
        <v>44.75</v>
      </c>
      <c r="S81">
        <f xml:space="preserve"> (N81 - 1901)* 12*360+ (M81-1)*360 + 2 *(P81+89.75)+1</f>
        <v>212670</v>
      </c>
      <c r="T81">
        <f>2*(O81+179.75)+1</f>
        <v>359</v>
      </c>
    </row>
    <row r="82" spans="1:20">
      <c r="B82">
        <v>4</v>
      </c>
      <c r="C82">
        <v>1950</v>
      </c>
      <c r="D82">
        <v>6.25</v>
      </c>
      <c r="E82">
        <v>48.75</v>
      </c>
      <c r="H82">
        <f xml:space="preserve"> (C82 - 1901)* 12*360+ (B82-1)*360 + 2 *(E82+89.75)+1</f>
        <v>213038</v>
      </c>
      <c r="I82">
        <f>2*(D82+179.75)+1</f>
        <v>373</v>
      </c>
      <c r="M82">
        <v>4</v>
      </c>
      <c r="N82">
        <v>1950</v>
      </c>
      <c r="O82">
        <v>-0.75</v>
      </c>
      <c r="P82">
        <v>44.75</v>
      </c>
      <c r="S82">
        <f xml:space="preserve"> (N82 - 1901)* 12*360+ (M82-1)*360 + 2 *(P82+89.75)+1</f>
        <v>213030</v>
      </c>
      <c r="T82">
        <f>2*(O82+179.75)+1</f>
        <v>359</v>
      </c>
    </row>
    <row r="83" spans="1:20">
      <c r="B83">
        <v>5</v>
      </c>
      <c r="C83">
        <v>1950</v>
      </c>
      <c r="D83">
        <v>6.25</v>
      </c>
      <c r="E83">
        <v>48.75</v>
      </c>
      <c r="H83">
        <f xml:space="preserve"> (C83 - 1901)* 12*360+ (B83-1)*360 + 2 *(E83+89.75)+1</f>
        <v>213398</v>
      </c>
      <c r="I83">
        <f>2*(D83+179.75)+1</f>
        <v>373</v>
      </c>
      <c r="M83">
        <v>5</v>
      </c>
      <c r="N83">
        <v>1950</v>
      </c>
      <c r="O83">
        <v>-0.75</v>
      </c>
      <c r="P83">
        <v>44.75</v>
      </c>
      <c r="S83">
        <f xml:space="preserve"> (N83 - 1901)* 12*360+ (M83-1)*360 + 2 *(P83+89.75)+1</f>
        <v>213390</v>
      </c>
      <c r="T83">
        <f>2*(O83+179.75)+1</f>
        <v>359</v>
      </c>
    </row>
    <row r="84" spans="1:20">
      <c r="B84">
        <v>6</v>
      </c>
      <c r="C84">
        <v>1950</v>
      </c>
      <c r="D84">
        <v>6.25</v>
      </c>
      <c r="E84">
        <v>48.75</v>
      </c>
      <c r="H84">
        <f xml:space="preserve"> (C84 - 1901)* 12*360+ (B84-1)*360 + 2 *(E84+89.75)+1</f>
        <v>213758</v>
      </c>
      <c r="I84">
        <f>2*(D84+179.75)+1</f>
        <v>373</v>
      </c>
      <c r="M84">
        <v>6</v>
      </c>
      <c r="N84">
        <v>1950</v>
      </c>
      <c r="O84">
        <v>-0.75</v>
      </c>
      <c r="P84">
        <v>44.75</v>
      </c>
      <c r="S84">
        <f xml:space="preserve"> (N84 - 1901)* 12*360+ (M84-1)*360 + 2 *(P84+89.75)+1</f>
        <v>213750</v>
      </c>
      <c r="T84">
        <f>2*(O84+179.75)+1</f>
        <v>359</v>
      </c>
    </row>
    <row r="85" spans="1:20">
      <c r="B85">
        <v>7</v>
      </c>
      <c r="C85">
        <v>1950</v>
      </c>
      <c r="D85">
        <v>6.25</v>
      </c>
      <c r="E85">
        <v>48.75</v>
      </c>
      <c r="H85">
        <f xml:space="preserve"> (C85 - 1901)* 12*360+ (B85-1)*360 + 2 *(E85+89.75)+1</f>
        <v>214118</v>
      </c>
      <c r="I85">
        <f>2*(D85+179.75)+1</f>
        <v>373</v>
      </c>
      <c r="M85">
        <v>7</v>
      </c>
      <c r="N85">
        <v>1950</v>
      </c>
      <c r="O85">
        <v>-0.75</v>
      </c>
      <c r="P85">
        <v>44.75</v>
      </c>
      <c r="S85">
        <f xml:space="preserve"> (N85 - 1901)* 12*360+ (M85-1)*360 + 2 *(P85+89.75)+1</f>
        <v>214110</v>
      </c>
      <c r="T85">
        <f>2*(O85+179.75)+1</f>
        <v>359</v>
      </c>
    </row>
    <row r="86" spans="1:20">
      <c r="B86">
        <v>8</v>
      </c>
      <c r="C86">
        <v>1950</v>
      </c>
      <c r="D86">
        <v>6.25</v>
      </c>
      <c r="E86">
        <v>48.75</v>
      </c>
      <c r="H86">
        <f xml:space="preserve"> (C86 - 1901)* 12*360+ (B86-1)*360 + 2 *(E86+89.75)+1</f>
        <v>214478</v>
      </c>
      <c r="I86">
        <f>2*(D86+179.75)+1</f>
        <v>373</v>
      </c>
      <c r="M86">
        <v>8</v>
      </c>
      <c r="N86">
        <v>1950</v>
      </c>
      <c r="O86">
        <v>-0.75</v>
      </c>
      <c r="P86">
        <v>44.75</v>
      </c>
      <c r="S86">
        <f xml:space="preserve"> (N86 - 1901)* 12*360+ (M86-1)*360 + 2 *(P86+89.75)+1</f>
        <v>214470</v>
      </c>
      <c r="T86">
        <f>2*(O86+179.75)+1</f>
        <v>359</v>
      </c>
    </row>
    <row r="87" spans="1:20">
      <c r="B87">
        <v>9</v>
      </c>
      <c r="C87">
        <v>1950</v>
      </c>
      <c r="D87">
        <v>6.25</v>
      </c>
      <c r="E87">
        <v>48.75</v>
      </c>
      <c r="H87">
        <f xml:space="preserve"> (C87 - 1901)* 12*360+ (B87-1)*360 + 2 *(E87+89.75)+1</f>
        <v>214838</v>
      </c>
      <c r="I87">
        <f>2*(D87+179.75)+1</f>
        <v>373</v>
      </c>
      <c r="M87">
        <v>9</v>
      </c>
      <c r="N87">
        <v>1950</v>
      </c>
      <c r="O87">
        <v>-0.75</v>
      </c>
      <c r="P87">
        <v>44.75</v>
      </c>
      <c r="S87">
        <f xml:space="preserve"> (N87 - 1901)* 12*360+ (M87-1)*360 + 2 *(P87+89.75)+1</f>
        <v>214830</v>
      </c>
      <c r="T87">
        <f>2*(O87+179.75)+1</f>
        <v>359</v>
      </c>
    </row>
    <row r="88" spans="1:20">
      <c r="B88">
        <v>10</v>
      </c>
      <c r="C88">
        <v>1950</v>
      </c>
      <c r="D88">
        <v>6.25</v>
      </c>
      <c r="E88">
        <v>48.75</v>
      </c>
      <c r="H88">
        <f xml:space="preserve"> (C88 - 1901)* 12*360+ (B88-1)*360 + 2 *(E88+89.75)+1</f>
        <v>215198</v>
      </c>
      <c r="I88">
        <f>2*(D88+179.75)+1</f>
        <v>373</v>
      </c>
      <c r="M88">
        <v>10</v>
      </c>
      <c r="N88">
        <v>1950</v>
      </c>
      <c r="O88">
        <v>-0.75</v>
      </c>
      <c r="P88">
        <v>44.75</v>
      </c>
      <c r="S88">
        <f xml:space="preserve"> (N88 - 1901)* 12*360+ (M88-1)*360 + 2 *(P88+89.75)+1</f>
        <v>215190</v>
      </c>
      <c r="T88">
        <f>2*(O88+179.75)+1</f>
        <v>359</v>
      </c>
    </row>
    <row r="89" spans="1:20">
      <c r="B89">
        <v>11</v>
      </c>
      <c r="C89">
        <v>1950</v>
      </c>
      <c r="D89">
        <v>6.25</v>
      </c>
      <c r="E89">
        <v>48.75</v>
      </c>
      <c r="H89">
        <f xml:space="preserve"> (C89 - 1901)* 12*360+ (B89-1)*360 + 2 *(E89+89.75)+1</f>
        <v>215558</v>
      </c>
      <c r="I89">
        <f>2*(D89+179.75)+1</f>
        <v>373</v>
      </c>
      <c r="M89">
        <v>11</v>
      </c>
      <c r="N89">
        <v>1950</v>
      </c>
      <c r="O89">
        <v>-0.75</v>
      </c>
      <c r="P89">
        <v>44.75</v>
      </c>
      <c r="S89">
        <f xml:space="preserve"> (N89 - 1901)* 12*360+ (M89-1)*360 + 2 *(P89+89.75)+1</f>
        <v>215550</v>
      </c>
      <c r="T89">
        <f>2*(O89+179.75)+1</f>
        <v>359</v>
      </c>
    </row>
    <row r="90" spans="1:20">
      <c r="B90">
        <v>12</v>
      </c>
      <c r="C90">
        <v>1950</v>
      </c>
      <c r="D90">
        <v>6.25</v>
      </c>
      <c r="E90">
        <v>48.75</v>
      </c>
      <c r="H90">
        <f xml:space="preserve"> (C90 - 1901)* 12*360+ (B90-1)*360 + 2 *(E90+89.75)+1</f>
        <v>215918</v>
      </c>
      <c r="I90">
        <f>2*(D90+179.75)+1</f>
        <v>373</v>
      </c>
      <c r="M90">
        <v>12</v>
      </c>
      <c r="N90">
        <v>1950</v>
      </c>
      <c r="O90">
        <v>-0.75</v>
      </c>
      <c r="P90">
        <v>44.75</v>
      </c>
      <c r="S90">
        <f xml:space="preserve"> (N90 - 1901)* 12*360+ (M90-1)*360 + 2 *(P90+89.75)+1</f>
        <v>215910</v>
      </c>
      <c r="T90">
        <f>2*(O90+179.75)+1</f>
        <v>359</v>
      </c>
    </row>
    <row r="92" spans="1:20">
      <c r="A92" t="s">
        <v>110</v>
      </c>
      <c r="B92">
        <v>1</v>
      </c>
      <c r="C92">
        <v>1950</v>
      </c>
      <c r="D92">
        <v>5.25</v>
      </c>
      <c r="E92">
        <v>43.25</v>
      </c>
      <c r="H92">
        <f xml:space="preserve"> (C92 - 1901)* 12*360+ (B92-1)*360 + 2 *(E92+89.75)+1</f>
        <v>211947</v>
      </c>
      <c r="I92">
        <f>2*(D92+179.75)+1</f>
        <v>371</v>
      </c>
      <c r="L92" t="s">
        <v>113</v>
      </c>
      <c r="M92">
        <v>1</v>
      </c>
      <c r="N92">
        <v>1950</v>
      </c>
      <c r="O92">
        <v>-4.25</v>
      </c>
      <c r="P92">
        <v>48.25</v>
      </c>
      <c r="S92">
        <f xml:space="preserve"> (N92 - 1901)* 12*360+ (M92-1)*360 + 2 *(P92+89.75)+1</f>
        <v>211957</v>
      </c>
      <c r="T92">
        <f>2*(O92+179.75)+1</f>
        <v>352</v>
      </c>
    </row>
    <row r="93" spans="1:20">
      <c r="B93">
        <v>2</v>
      </c>
      <c r="C93">
        <v>1950</v>
      </c>
      <c r="D93">
        <v>5.25</v>
      </c>
      <c r="E93">
        <v>43.25</v>
      </c>
      <c r="H93">
        <f xml:space="preserve"> (C93 - 1901)* 12*360+ (B93-1)*360 + 2 *(E93+89.75)+1</f>
        <v>212307</v>
      </c>
      <c r="I93">
        <f>2*(D93+179.75)+1</f>
        <v>371</v>
      </c>
      <c r="M93">
        <v>2</v>
      </c>
      <c r="N93">
        <v>1950</v>
      </c>
      <c r="O93">
        <v>-4.25</v>
      </c>
      <c r="P93">
        <v>48.25</v>
      </c>
      <c r="S93">
        <f xml:space="preserve"> (N93 - 1901)* 12*360+ (M93-1)*360 + 2 *(P93+89.75)+1</f>
        <v>212317</v>
      </c>
      <c r="T93">
        <f>2*(O93+179.75)+1</f>
        <v>352</v>
      </c>
    </row>
    <row r="94" spans="1:20">
      <c r="B94">
        <v>3</v>
      </c>
      <c r="C94">
        <v>1950</v>
      </c>
      <c r="D94">
        <v>5.25</v>
      </c>
      <c r="E94">
        <v>43.25</v>
      </c>
      <c r="H94">
        <f xml:space="preserve"> (C94 - 1901)* 12*360+ (B94-1)*360 + 2 *(E94+89.75)+1</f>
        <v>212667</v>
      </c>
      <c r="I94">
        <f>2*(D94+179.75)+1</f>
        <v>371</v>
      </c>
      <c r="M94">
        <v>3</v>
      </c>
      <c r="N94">
        <v>1950</v>
      </c>
      <c r="O94">
        <v>-4.25</v>
      </c>
      <c r="P94">
        <v>48.25</v>
      </c>
      <c r="S94">
        <f xml:space="preserve"> (N94 - 1901)* 12*360+ (M94-1)*360 + 2 *(P94+89.75)+1</f>
        <v>212677</v>
      </c>
      <c r="T94">
        <f>2*(O94+179.75)+1</f>
        <v>352</v>
      </c>
    </row>
    <row r="95" spans="1:20">
      <c r="B95">
        <v>4</v>
      </c>
      <c r="C95">
        <v>1950</v>
      </c>
      <c r="D95">
        <v>5.25</v>
      </c>
      <c r="E95">
        <v>43.25</v>
      </c>
      <c r="H95">
        <f xml:space="preserve"> (C95 - 1901)* 12*360+ (B95-1)*360 + 2 *(E95+89.75)+1</f>
        <v>213027</v>
      </c>
      <c r="I95">
        <f>2*(D95+179.75)+1</f>
        <v>371</v>
      </c>
      <c r="M95">
        <v>4</v>
      </c>
      <c r="N95">
        <v>1950</v>
      </c>
      <c r="O95">
        <v>-4.25</v>
      </c>
      <c r="P95">
        <v>48.25</v>
      </c>
      <c r="S95">
        <f xml:space="preserve"> (N95 - 1901)* 12*360+ (M95-1)*360 + 2 *(P95+89.75)+1</f>
        <v>213037</v>
      </c>
      <c r="T95">
        <f>2*(O95+179.75)+1</f>
        <v>352</v>
      </c>
    </row>
    <row r="96" spans="1:20">
      <c r="B96">
        <v>5</v>
      </c>
      <c r="C96">
        <v>1950</v>
      </c>
      <c r="D96">
        <v>5.25</v>
      </c>
      <c r="E96">
        <v>43.25</v>
      </c>
      <c r="H96">
        <f xml:space="preserve"> (C96 - 1901)* 12*360+ (B96-1)*360 + 2 *(E96+89.75)+1</f>
        <v>213387</v>
      </c>
      <c r="I96">
        <f>2*(D96+179.75)+1</f>
        <v>371</v>
      </c>
      <c r="M96">
        <v>5</v>
      </c>
      <c r="N96">
        <v>1950</v>
      </c>
      <c r="O96">
        <v>-4.25</v>
      </c>
      <c r="P96">
        <v>48.25</v>
      </c>
      <c r="S96">
        <f xml:space="preserve"> (N96 - 1901)* 12*360+ (M96-1)*360 + 2 *(P96+89.75)+1</f>
        <v>213397</v>
      </c>
      <c r="T96">
        <f>2*(O96+179.75)+1</f>
        <v>352</v>
      </c>
    </row>
    <row r="97" spans="1:20">
      <c r="B97">
        <v>6</v>
      </c>
      <c r="C97">
        <v>1950</v>
      </c>
      <c r="D97">
        <v>5.25</v>
      </c>
      <c r="E97">
        <v>43.25</v>
      </c>
      <c r="H97">
        <f xml:space="preserve"> (C97 - 1901)* 12*360+ (B97-1)*360 + 2 *(E97+89.75)+1</f>
        <v>213747</v>
      </c>
      <c r="I97">
        <f>2*(D97+179.75)+1</f>
        <v>371</v>
      </c>
      <c r="M97">
        <v>6</v>
      </c>
      <c r="N97">
        <v>1950</v>
      </c>
      <c r="O97">
        <v>-4.25</v>
      </c>
      <c r="P97">
        <v>48.25</v>
      </c>
      <c r="S97">
        <f xml:space="preserve"> (N97 - 1901)* 12*360+ (M97-1)*360 + 2 *(P97+89.75)+1</f>
        <v>213757</v>
      </c>
      <c r="T97">
        <f>2*(O97+179.75)+1</f>
        <v>352</v>
      </c>
    </row>
    <row r="98" spans="1:20">
      <c r="B98">
        <v>7</v>
      </c>
      <c r="C98">
        <v>1950</v>
      </c>
      <c r="D98">
        <v>5.25</v>
      </c>
      <c r="E98">
        <v>43.25</v>
      </c>
      <c r="H98">
        <f xml:space="preserve"> (C98 - 1901)* 12*360+ (B98-1)*360 + 2 *(E98+89.75)+1</f>
        <v>214107</v>
      </c>
      <c r="I98">
        <f>2*(D98+179.75)+1</f>
        <v>371</v>
      </c>
      <c r="M98">
        <v>7</v>
      </c>
      <c r="N98">
        <v>1950</v>
      </c>
      <c r="O98">
        <v>-4.25</v>
      </c>
      <c r="P98">
        <v>48.25</v>
      </c>
      <c r="S98">
        <f xml:space="preserve"> (N98 - 1901)* 12*360+ (M98-1)*360 + 2 *(P98+89.75)+1</f>
        <v>214117</v>
      </c>
      <c r="T98">
        <f>2*(O98+179.75)+1</f>
        <v>352</v>
      </c>
    </row>
    <row r="99" spans="1:20">
      <c r="B99">
        <v>8</v>
      </c>
      <c r="C99">
        <v>1950</v>
      </c>
      <c r="D99">
        <v>5.25</v>
      </c>
      <c r="E99">
        <v>43.25</v>
      </c>
      <c r="H99">
        <f xml:space="preserve"> (C99 - 1901)* 12*360+ (B99-1)*360 + 2 *(E99+89.75)+1</f>
        <v>214467</v>
      </c>
      <c r="I99">
        <f>2*(D99+179.75)+1</f>
        <v>371</v>
      </c>
      <c r="M99">
        <v>8</v>
      </c>
      <c r="N99">
        <v>1950</v>
      </c>
      <c r="O99">
        <v>-4.25</v>
      </c>
      <c r="P99">
        <v>48.25</v>
      </c>
      <c r="S99">
        <f xml:space="preserve"> (N99 - 1901)* 12*360+ (M99-1)*360 + 2 *(P99+89.75)+1</f>
        <v>214477</v>
      </c>
      <c r="T99">
        <f>2*(O99+179.75)+1</f>
        <v>352</v>
      </c>
    </row>
    <row r="100" spans="1:20">
      <c r="B100">
        <v>9</v>
      </c>
      <c r="C100">
        <v>1950</v>
      </c>
      <c r="D100">
        <v>5.25</v>
      </c>
      <c r="E100">
        <v>43.25</v>
      </c>
      <c r="H100">
        <f xml:space="preserve"> (C100 - 1901)* 12*360+ (B100-1)*360 + 2 *(E100+89.75)+1</f>
        <v>214827</v>
      </c>
      <c r="I100">
        <f>2*(D100+179.75)+1</f>
        <v>371</v>
      </c>
      <c r="M100">
        <v>9</v>
      </c>
      <c r="N100">
        <v>1950</v>
      </c>
      <c r="O100">
        <v>-4.25</v>
      </c>
      <c r="P100">
        <v>48.25</v>
      </c>
      <c r="S100">
        <f xml:space="preserve"> (N100 - 1901)* 12*360+ (M100-1)*360 + 2 *(P100+89.75)+1</f>
        <v>214837</v>
      </c>
      <c r="T100">
        <f>2*(O100+179.75)+1</f>
        <v>352</v>
      </c>
    </row>
    <row r="101" spans="1:20">
      <c r="B101">
        <v>10</v>
      </c>
      <c r="C101">
        <v>1950</v>
      </c>
      <c r="D101">
        <v>5.25</v>
      </c>
      <c r="E101">
        <v>43.25</v>
      </c>
      <c r="H101">
        <f xml:space="preserve"> (C101 - 1901)* 12*360+ (B101-1)*360 + 2 *(E101+89.75)+1</f>
        <v>215187</v>
      </c>
      <c r="I101">
        <f>2*(D101+179.75)+1</f>
        <v>371</v>
      </c>
      <c r="M101">
        <v>10</v>
      </c>
      <c r="N101">
        <v>1950</v>
      </c>
      <c r="O101">
        <v>-4.25</v>
      </c>
      <c r="P101">
        <v>48.25</v>
      </c>
      <c r="S101">
        <f xml:space="preserve"> (N101 - 1901)* 12*360+ (M101-1)*360 + 2 *(P101+89.75)+1</f>
        <v>215197</v>
      </c>
      <c r="T101">
        <f>2*(O101+179.75)+1</f>
        <v>352</v>
      </c>
    </row>
    <row r="102" spans="1:20">
      <c r="B102">
        <v>11</v>
      </c>
      <c r="C102">
        <v>1950</v>
      </c>
      <c r="D102">
        <v>5.25</v>
      </c>
      <c r="E102">
        <v>43.25</v>
      </c>
      <c r="H102">
        <f xml:space="preserve"> (C102 - 1901)* 12*360+ (B102-1)*360 + 2 *(E102+89.75)+1</f>
        <v>215547</v>
      </c>
      <c r="I102">
        <f>2*(D102+179.75)+1</f>
        <v>371</v>
      </c>
      <c r="M102">
        <v>11</v>
      </c>
      <c r="N102">
        <v>1950</v>
      </c>
      <c r="O102">
        <v>-4.25</v>
      </c>
      <c r="P102">
        <v>48.25</v>
      </c>
      <c r="S102">
        <f xml:space="preserve"> (N102 - 1901)* 12*360+ (M102-1)*360 + 2 *(P102+89.75)+1</f>
        <v>215557</v>
      </c>
      <c r="T102">
        <f>2*(O102+179.75)+1</f>
        <v>352</v>
      </c>
    </row>
    <row r="103" spans="1:20">
      <c r="B103">
        <v>12</v>
      </c>
      <c r="C103">
        <v>1950</v>
      </c>
      <c r="D103">
        <v>5.25</v>
      </c>
      <c r="E103">
        <v>43.25</v>
      </c>
      <c r="H103">
        <f xml:space="preserve"> (C103 - 1901)* 12*360+ (B103-1)*360 + 2 *(E103+89.75)+1</f>
        <v>215907</v>
      </c>
      <c r="I103">
        <f>2*(D103+179.75)+1</f>
        <v>371</v>
      </c>
      <c r="M103">
        <v>12</v>
      </c>
      <c r="N103">
        <v>1950</v>
      </c>
      <c r="O103">
        <v>-4.25</v>
      </c>
      <c r="P103">
        <v>48.25</v>
      </c>
      <c r="S103">
        <f xml:space="preserve"> (N103 - 1901)* 12*360+ (M103-1)*360 + 2 *(P103+89.75)+1</f>
        <v>215917</v>
      </c>
      <c r="T103">
        <f>2*(O103+179.75)+1</f>
        <v>352</v>
      </c>
    </row>
    <row r="105" spans="1:20">
      <c r="A105" t="s">
        <v>114</v>
      </c>
      <c r="B105">
        <v>1</v>
      </c>
      <c r="C105">
        <v>1950</v>
      </c>
      <c r="D105">
        <v>3.25</v>
      </c>
      <c r="E105">
        <v>50.75</v>
      </c>
      <c r="H105">
        <f xml:space="preserve"> (C105 - 1901)* 12*360+ (B105-1)*360 + 2 *(E105+89.75)+1</f>
        <v>211962</v>
      </c>
      <c r="I105">
        <f>2*(D105+179.75)+1</f>
        <v>367</v>
      </c>
    </row>
    <row r="106" spans="1:20">
      <c r="B106">
        <v>2</v>
      </c>
      <c r="C106">
        <v>1950</v>
      </c>
      <c r="D106">
        <v>3.25</v>
      </c>
      <c r="E106">
        <v>50.75</v>
      </c>
      <c r="H106">
        <f xml:space="preserve"> (C106 - 1901)* 12*360+ (B106-1)*360 + 2 *(E106+89.75)+1</f>
        <v>212322</v>
      </c>
      <c r="I106">
        <f>2*(D106+179.75)+1</f>
        <v>367</v>
      </c>
    </row>
    <row r="107" spans="1:20">
      <c r="B107">
        <v>3</v>
      </c>
      <c r="C107">
        <v>1950</v>
      </c>
      <c r="D107">
        <v>3.25</v>
      </c>
      <c r="E107">
        <v>50.75</v>
      </c>
      <c r="H107">
        <f xml:space="preserve"> (C107 - 1901)* 12*360+ (B107-1)*360 + 2 *(E107+89.75)+1</f>
        <v>212682</v>
      </c>
      <c r="I107">
        <f>2*(D107+179.75)+1</f>
        <v>367</v>
      </c>
    </row>
    <row r="108" spans="1:20">
      <c r="B108">
        <v>4</v>
      </c>
      <c r="C108">
        <v>1950</v>
      </c>
      <c r="D108">
        <v>3.25</v>
      </c>
      <c r="E108">
        <v>50.75</v>
      </c>
      <c r="H108">
        <f xml:space="preserve"> (C108 - 1901)* 12*360+ (B108-1)*360 + 2 *(E108+89.75)+1</f>
        <v>213042</v>
      </c>
      <c r="I108">
        <f>2*(D108+179.75)+1</f>
        <v>367</v>
      </c>
    </row>
    <row r="109" spans="1:20">
      <c r="B109">
        <v>5</v>
      </c>
      <c r="C109">
        <v>1950</v>
      </c>
      <c r="D109">
        <v>3.25</v>
      </c>
      <c r="E109">
        <v>50.75</v>
      </c>
      <c r="H109">
        <f xml:space="preserve"> (C109 - 1901)* 12*360+ (B109-1)*360 + 2 *(E109+89.75)+1</f>
        <v>213402</v>
      </c>
      <c r="I109">
        <f>2*(D109+179.75)+1</f>
        <v>367</v>
      </c>
    </row>
    <row r="110" spans="1:20">
      <c r="B110">
        <v>6</v>
      </c>
      <c r="C110">
        <v>1950</v>
      </c>
      <c r="D110">
        <v>3.25</v>
      </c>
      <c r="E110">
        <v>50.75</v>
      </c>
      <c r="H110">
        <f xml:space="preserve"> (C110 - 1901)* 12*360+ (B110-1)*360 + 2 *(E110+89.75)+1</f>
        <v>213762</v>
      </c>
      <c r="I110">
        <f>2*(D110+179.75)+1</f>
        <v>367</v>
      </c>
    </row>
    <row r="111" spans="1:20">
      <c r="B111">
        <v>7</v>
      </c>
      <c r="C111">
        <v>1950</v>
      </c>
      <c r="D111">
        <v>3.25</v>
      </c>
      <c r="E111">
        <v>50.75</v>
      </c>
      <c r="H111">
        <f xml:space="preserve"> (C111 - 1901)* 12*360+ (B111-1)*360 + 2 *(E111+89.75)+1</f>
        <v>214122</v>
      </c>
      <c r="I111">
        <f>2*(D111+179.75)+1</f>
        <v>367</v>
      </c>
    </row>
    <row r="112" spans="1:20">
      <c r="B112">
        <v>8</v>
      </c>
      <c r="C112">
        <v>1950</v>
      </c>
      <c r="D112">
        <v>3.25</v>
      </c>
      <c r="E112">
        <v>50.75</v>
      </c>
      <c r="H112">
        <f xml:space="preserve"> (C112 - 1901)* 12*360+ (B112-1)*360 + 2 *(E112+89.75)+1</f>
        <v>214482</v>
      </c>
      <c r="I112">
        <f>2*(D112+179.75)+1</f>
        <v>367</v>
      </c>
    </row>
    <row r="113" spans="2:9">
      <c r="B113">
        <v>9</v>
      </c>
      <c r="C113">
        <v>1950</v>
      </c>
      <c r="D113">
        <v>3.25</v>
      </c>
      <c r="E113">
        <v>50.75</v>
      </c>
      <c r="H113">
        <f xml:space="preserve"> (C113 - 1901)* 12*360+ (B113-1)*360 + 2 *(E113+89.75)+1</f>
        <v>214842</v>
      </c>
      <c r="I113">
        <f>2*(D113+179.75)+1</f>
        <v>367</v>
      </c>
    </row>
    <row r="114" spans="2:9">
      <c r="B114">
        <v>10</v>
      </c>
      <c r="C114">
        <v>1950</v>
      </c>
      <c r="D114">
        <v>3.25</v>
      </c>
      <c r="E114">
        <v>50.75</v>
      </c>
      <c r="H114">
        <f xml:space="preserve"> (C114 - 1901)* 12*360+ (B114-1)*360 + 2 *(E114+89.75)+1</f>
        <v>215202</v>
      </c>
      <c r="I114">
        <f>2*(D114+179.75)+1</f>
        <v>367</v>
      </c>
    </row>
    <row r="115" spans="2:9">
      <c r="B115">
        <v>11</v>
      </c>
      <c r="C115">
        <v>1950</v>
      </c>
      <c r="D115">
        <v>3.25</v>
      </c>
      <c r="E115">
        <v>50.75</v>
      </c>
      <c r="H115">
        <f xml:space="preserve"> (C115 - 1901)* 12*360+ (B115-1)*360 + 2 *(E115+89.75)+1</f>
        <v>215562</v>
      </c>
      <c r="I115">
        <f>2*(D115+179.75)+1</f>
        <v>367</v>
      </c>
    </row>
    <row r="116" spans="2:9">
      <c r="B116">
        <v>12</v>
      </c>
      <c r="C116">
        <v>1950</v>
      </c>
      <c r="D116">
        <v>3.25</v>
      </c>
      <c r="E116">
        <v>50.75</v>
      </c>
      <c r="H116">
        <f xml:space="preserve"> (C116 - 1901)* 12*360+ (B116-1)*360 + 2 *(E116+89.75)+1</f>
        <v>215922</v>
      </c>
      <c r="I116">
        <f>2*(D116+179.75)+1</f>
        <v>367</v>
      </c>
    </row>
  </sheetData>
  <mergeCells count="2">
    <mergeCell ref="D1:P1"/>
    <mergeCell ref="U1:AF1"/>
  </mergeCells>
  <pageMargins left="0.7" right="0.7" top="0.75" bottom="0.75" header="0.3" footer="0.3"/>
  <pageSetup paperSize="9" orientation="portrait" horizontalDpi="200" verticalDpi="2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Points références</vt:lpstr>
      <vt:lpstr>Aurelhy_Pluvio</vt:lpstr>
      <vt:lpstr>CRU1_2_Pluvio</vt:lpstr>
      <vt:lpstr>CRU3_0_Pluvio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2006-09-12T15:06:44Z</dcterms:created>
  <dcterms:modified xsi:type="dcterms:W3CDTF">2010-11-22T12:09:30Z</dcterms:modified>
</cp:coreProperties>
</file>